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15" windowWidth="10755" windowHeight="11610" tabRatio="725" activeTab="2"/>
  </bookViews>
  <sheets>
    <sheet name="成分分析結果【春】" sheetId="1" r:id="rId1"/>
    <sheet name="成分分析結果【夏】" sheetId="2" r:id="rId2"/>
    <sheet name="成分分析結果【秋】" sheetId="3" r:id="rId3"/>
    <sheet name="成分分析結果【冬】" sheetId="4" r:id="rId4"/>
  </sheets>
  <definedNames>
    <definedName name="_xlnm.Print_Area" localSheetId="1">'成分分析結果【夏】'!$A$1:$BV$32</definedName>
    <definedName name="_xlnm.Print_Area" localSheetId="2">'成分分析結果【秋】'!$A$1:$BV$32</definedName>
    <definedName name="_xlnm.Print_Area" localSheetId="0">'成分分析結果【春】'!$A$1:$BV$32</definedName>
    <definedName name="_xlnm.Print_Area" localSheetId="3">'成分分析結果【冬】'!$A$1:$BV$32</definedName>
  </definedNames>
  <calcPr fullCalcOnLoad="1"/>
</workbook>
</file>

<file path=xl/sharedStrings.xml><?xml version="1.0" encoding="utf-8"?>
<sst xmlns="http://schemas.openxmlformats.org/spreadsheetml/2006/main" count="1813" uniqueCount="233">
  <si>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</si>
  <si>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</si>
  <si>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</si>
  <si>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</si>
  <si>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</si>
  <si>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</si>
  <si>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</si>
  <si>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</si>
  <si>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</si>
  <si>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</si>
  <si>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</si>
  <si>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</si>
  <si>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</si>
  <si>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</si>
  <si>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</si>
  <si>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</si>
  <si>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</si>
  <si>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</si>
  <si>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</si>
  <si>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</si>
  <si>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</si>
  <si>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</si>
  <si>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</si>
  <si>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</si>
  <si>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</si>
  <si>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</si>
  <si>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</si>
  <si>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</si>
  <si>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</si>
  <si>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</si>
  <si>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</si>
  <si>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PM2.5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</si>
  <si>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</si>
  <si>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</si>
  <si>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</si>
  <si>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</si>
  <si>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</si>
  <si>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</si>
  <si>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</si>
  <si>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OC1</t>
  </si>
  <si>
    <t>OC2</t>
  </si>
  <si>
    <t>OC3</t>
  </si>
  <si>
    <t>OC4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</si>
  <si>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</si>
  <si>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</si>
  <si>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</si>
  <si>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</si>
  <si>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</si>
  <si>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</si>
  <si>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</si>
  <si>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</si>
  <si>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</si>
  <si>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</si>
  <si>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</si>
  <si>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</si>
  <si>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</si>
  <si>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</si>
  <si>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</si>
  <si>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</si>
  <si>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</si>
  <si>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</si>
  <si>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</si>
  <si>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</si>
  <si>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</si>
  <si>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</si>
  <si>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</si>
  <si>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</si>
  <si>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</si>
  <si>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</si>
  <si>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</si>
  <si>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</si>
  <si>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</si>
  <si>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</si>
  <si>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</si>
  <si>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</si>
  <si>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</si>
  <si>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</si>
  <si>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</si>
  <si>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</si>
  <si>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</si>
  <si>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</si>
  <si>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</si>
  <si>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</si>
  <si>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</si>
  <si>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</si>
  <si>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</si>
  <si>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</si>
  <si>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</si>
  <si>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</si>
  <si>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</si>
  <si>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</si>
  <si>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</si>
  <si>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</si>
  <si>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</si>
  <si>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</si>
  <si>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</si>
  <si>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</si>
  <si>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</si>
  <si>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</si>
  <si>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</si>
  <si>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</si>
  <si>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</si>
  <si>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</si>
  <si>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</si>
  <si>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</si>
  <si>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</si>
  <si>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質量
濃度</t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</si>
  <si>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</si>
  <si>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</si>
  <si>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</si>
  <si>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</si>
  <si>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</si>
  <si>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</si>
  <si>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</si>
  <si>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</si>
  <si>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</si>
  <si>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</si>
  <si>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</si>
  <si>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</si>
  <si>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</si>
  <si>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</si>
  <si>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</si>
  <si>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</si>
  <si>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</si>
  <si>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</si>
  <si>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</si>
  <si>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</si>
  <si>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</si>
  <si>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</si>
  <si>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</si>
  <si>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</si>
  <si>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</si>
  <si>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</si>
  <si>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</si>
  <si>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</si>
  <si>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</si>
  <si>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</si>
  <si>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</si>
  <si>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</si>
  <si>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</si>
  <si>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</si>
  <si>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</si>
  <si>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</si>
  <si>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</si>
  <si>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</si>
  <si>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</si>
  <si>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</si>
  <si>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</si>
  <si>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</si>
  <si>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</si>
  <si>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</si>
  <si>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</si>
  <si>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</si>
  <si>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</si>
  <si>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</si>
  <si>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</si>
  <si>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</si>
  <si>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</si>
  <si>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</si>
  <si>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</si>
  <si>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</si>
  <si>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-</t>
  </si>
  <si>
    <t>富士</t>
  </si>
  <si>
    <t>～</t>
  </si>
  <si>
    <t>NNW</t>
  </si>
  <si>
    <t xml:space="preserve">  E</t>
  </si>
  <si>
    <t>--</t>
  </si>
  <si>
    <t xml:space="preserve"> NW</t>
  </si>
  <si>
    <t>SSE</t>
  </si>
  <si>
    <t>ESE</t>
  </si>
  <si>
    <t xml:space="preserve"> SE</t>
  </si>
  <si>
    <t>SSW</t>
  </si>
  <si>
    <t xml:space="preserve">  S</t>
  </si>
  <si>
    <t>&lt;0.043</t>
  </si>
  <si>
    <t>&lt;0.047</t>
  </si>
  <si>
    <t>&lt;0.01</t>
  </si>
  <si>
    <t>&lt;1</t>
  </si>
  <si>
    <t>&lt;0.007</t>
  </si>
  <si>
    <t>&lt;0.6</t>
  </si>
  <si>
    <t>&lt;0.002</t>
  </si>
  <si>
    <t>&lt;0.0006</t>
  </si>
  <si>
    <t>&lt;0.0009</t>
  </si>
  <si>
    <t>&lt;0.08</t>
  </si>
  <si>
    <t>&lt;5</t>
  </si>
  <si>
    <t>&lt;0.007</t>
  </si>
  <si>
    <t>Ｃｄ</t>
  </si>
  <si>
    <t xml:space="preserve"> SW</t>
  </si>
  <si>
    <t>&lt;0.014</t>
  </si>
  <si>
    <t>&lt;0.022</t>
  </si>
  <si>
    <t>&lt;0.019</t>
  </si>
  <si>
    <t>&lt;0.0059</t>
  </si>
  <si>
    <t>&lt;0.006</t>
  </si>
  <si>
    <t>&lt;0.2</t>
  </si>
  <si>
    <t>&lt;0.05</t>
  </si>
  <si>
    <t>&lt;0.003</t>
  </si>
  <si>
    <t>&lt;0.001</t>
  </si>
  <si>
    <t>&lt;0.02</t>
  </si>
  <si>
    <t>&lt;0.0005</t>
  </si>
  <si>
    <t>Cd</t>
  </si>
  <si>
    <t xml:space="preserve">  N</t>
  </si>
  <si>
    <t>&lt;0.0077</t>
  </si>
  <si>
    <t>&lt;0.0086</t>
  </si>
  <si>
    <t>&lt;9</t>
  </si>
  <si>
    <t>&lt;0.04</t>
  </si>
  <si>
    <t>&lt;0.005</t>
  </si>
  <si>
    <t>&lt;0.0004</t>
  </si>
  <si>
    <t>&lt;0.013</t>
  </si>
  <si>
    <t>&lt;0.024</t>
  </si>
  <si>
    <t>&lt;2</t>
  </si>
  <si>
    <t>&lt;0.5</t>
  </si>
  <si>
    <t>&lt;0.3</t>
  </si>
  <si>
    <t>&lt;0.06</t>
  </si>
  <si>
    <t>&lt;0.03</t>
  </si>
  <si>
    <t>Cd</t>
  </si>
  <si>
    <t>zzz</t>
  </si>
  <si>
    <t>WSW</t>
  </si>
  <si>
    <t>NNE</t>
  </si>
  <si>
    <t>&lt;0.018</t>
  </si>
  <si>
    <t>&lt;0.0087</t>
  </si>
  <si>
    <t>&lt;0.1</t>
  </si>
  <si>
    <t>&lt;0.008</t>
  </si>
  <si>
    <t>&lt;0.062</t>
  </si>
  <si>
    <t>&lt;10</t>
  </si>
  <si>
    <t>&lt;0.023</t>
  </si>
  <si>
    <t>H</t>
  </si>
  <si>
    <t>-</t>
  </si>
  <si>
    <t>&lt;0.015</t>
  </si>
  <si>
    <t>1/23～→PTFEサンプラー故障</t>
  </si>
  <si>
    <t>&lt;0.015</t>
  </si>
  <si>
    <t>&lt;0.0004</t>
  </si>
  <si>
    <t>zzz</t>
  </si>
  <si>
    <t>-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</si>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</sst>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6"/>
      <color indexed="8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HG丸ｺﾞｼｯｸM-PRO"/>
      <family val="3"/>
    </font>
    <font>
      <sz val="11"/>
      <color rgb="FFFF0000"/>
      <name val="HG丸ｺﾞｼｯｸM-PRO"/>
      <family val="3"/>
    </font>
    <font>
      <sz val="11"/>
      <color theme="1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mediumDashed"/>
    </border>
    <border>
      <left>
        <color indexed="63"/>
      </left>
      <right style="thin"/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3" fillId="0" borderId="40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11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" fillId="0" borderId="55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55" xfId="0" applyNumberFormat="1" applyFont="1" applyBorder="1" applyAlignment="1">
      <alignment horizontal="right" vertical="center"/>
    </xf>
    <xf numFmtId="0" fontId="7" fillId="0" borderId="58" xfId="0" applyNumberFormat="1" applyFont="1" applyBorder="1" applyAlignment="1">
      <alignment horizontal="right" vertical="center"/>
    </xf>
    <xf numFmtId="0" fontId="7" fillId="0" borderId="57" xfId="0" applyNumberFormat="1" applyFont="1" applyBorder="1" applyAlignment="1">
      <alignment horizontal="right" vertical="center"/>
    </xf>
    <xf numFmtId="0" fontId="7" fillId="0" borderId="60" xfId="0" applyNumberFormat="1" applyFont="1" applyBorder="1" applyAlignment="1">
      <alignment horizontal="right" vertical="center"/>
    </xf>
    <xf numFmtId="0" fontId="7" fillId="0" borderId="59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62" xfId="0" applyNumberFormat="1" applyFont="1" applyBorder="1" applyAlignment="1">
      <alignment horizontal="right" vertical="center"/>
    </xf>
    <xf numFmtId="0" fontId="7" fillId="0" borderId="64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65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54" xfId="0" applyNumberFormat="1" applyFont="1" applyBorder="1" applyAlignment="1">
      <alignment horizontal="right" vertical="center"/>
    </xf>
    <xf numFmtId="0" fontId="7" fillId="0" borderId="68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right" vertical="center"/>
    </xf>
    <xf numFmtId="0" fontId="7" fillId="0" borderId="69" xfId="0" applyNumberFormat="1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21" xfId="0" applyNumberFormat="1" applyFont="1" applyBorder="1" applyAlignment="1">
      <alignment horizontal="right" vertical="center"/>
    </xf>
    <xf numFmtId="0" fontId="7" fillId="0" borderId="71" xfId="0" applyNumberFormat="1" applyFont="1" applyBorder="1" applyAlignment="1">
      <alignment horizontal="right" vertical="center"/>
    </xf>
    <xf numFmtId="0" fontId="7" fillId="0" borderId="46" xfId="0" applyNumberFormat="1" applyFont="1" applyBorder="1" applyAlignment="1">
      <alignment horizontal="right" vertical="center"/>
    </xf>
    <xf numFmtId="0" fontId="7" fillId="0" borderId="72" xfId="0" applyNumberFormat="1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7" fillId="0" borderId="7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0" fontId="7" fillId="0" borderId="78" xfId="0" applyFont="1" applyBorder="1" applyAlignment="1">
      <alignment horizontal="right" vertical="center"/>
    </xf>
    <xf numFmtId="0" fontId="7" fillId="0" borderId="74" xfId="0" applyNumberFormat="1" applyFont="1" applyBorder="1" applyAlignment="1">
      <alignment horizontal="right" vertical="center"/>
    </xf>
    <xf numFmtId="0" fontId="7" fillId="0" borderId="77" xfId="0" applyNumberFormat="1" applyFont="1" applyBorder="1" applyAlignment="1">
      <alignment horizontal="right" vertical="center"/>
    </xf>
    <xf numFmtId="0" fontId="7" fillId="0" borderId="75" xfId="0" applyNumberFormat="1" applyFont="1" applyBorder="1" applyAlignment="1">
      <alignment horizontal="right" vertical="center"/>
    </xf>
    <xf numFmtId="0" fontId="7" fillId="0" borderId="78" xfId="0" applyNumberFormat="1" applyFont="1" applyBorder="1" applyAlignment="1">
      <alignment horizontal="right" vertical="center"/>
    </xf>
    <xf numFmtId="0" fontId="7" fillId="0" borderId="79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80" xfId="0" applyFont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81" xfId="0" applyNumberFormat="1" applyFont="1" applyBorder="1" applyAlignment="1">
      <alignment horizontal="right" vertical="center"/>
    </xf>
    <xf numFmtId="0" fontId="7" fillId="0" borderId="29" xfId="0" applyNumberFormat="1" applyFont="1" applyBorder="1" applyAlignment="1">
      <alignment horizontal="right" vertical="center"/>
    </xf>
    <xf numFmtId="0" fontId="7" fillId="0" borderId="8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83" xfId="0" applyFont="1" applyBorder="1" applyAlignment="1">
      <alignment horizontal="right" vertical="center"/>
    </xf>
    <xf numFmtId="0" fontId="7" fillId="0" borderId="84" xfId="0" applyFont="1" applyBorder="1" applyAlignment="1">
      <alignment horizontal="right" vertical="center"/>
    </xf>
    <xf numFmtId="0" fontId="7" fillId="0" borderId="85" xfId="0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7" fillId="0" borderId="84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0" fontId="7" fillId="0" borderId="85" xfId="0" applyNumberFormat="1" applyFont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7" fillId="0" borderId="87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88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89" xfId="0" applyFont="1" applyBorder="1" applyAlignment="1">
      <alignment horizontal="right" vertical="center"/>
    </xf>
    <xf numFmtId="0" fontId="7" fillId="0" borderId="87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31" xfId="0" applyNumberFormat="1" applyFont="1" applyBorder="1" applyAlignment="1">
      <alignment horizontal="right" vertical="center"/>
    </xf>
    <xf numFmtId="0" fontId="7" fillId="0" borderId="89" xfId="0" applyNumberFormat="1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0" fontId="7" fillId="0" borderId="92" xfId="0" applyFont="1" applyBorder="1" applyAlignment="1">
      <alignment horizontal="right" vertical="center"/>
    </xf>
    <xf numFmtId="0" fontId="7" fillId="0" borderId="9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91" xfId="0" applyNumberFormat="1" applyFont="1" applyBorder="1" applyAlignment="1">
      <alignment horizontal="right" vertical="center"/>
    </xf>
    <xf numFmtId="0" fontId="7" fillId="11" borderId="59" xfId="0" applyFont="1" applyFill="1" applyBorder="1" applyAlignment="1">
      <alignment horizontal="right" vertical="center"/>
    </xf>
    <xf numFmtId="0" fontId="7" fillId="11" borderId="65" xfId="0" applyFont="1" applyFill="1" applyBorder="1" applyAlignment="1">
      <alignment horizontal="right" vertical="center"/>
    </xf>
    <xf numFmtId="0" fontId="7" fillId="11" borderId="27" xfId="0" applyFont="1" applyFill="1" applyBorder="1" applyAlignment="1">
      <alignment horizontal="right" vertical="center"/>
    </xf>
    <xf numFmtId="0" fontId="7" fillId="11" borderId="60" xfId="0" applyFont="1" applyFill="1" applyBorder="1" applyAlignment="1">
      <alignment horizontal="right" vertical="center"/>
    </xf>
    <xf numFmtId="0" fontId="7" fillId="11" borderId="91" xfId="0" applyFont="1" applyFill="1" applyBorder="1" applyAlignment="1">
      <alignment horizontal="right" vertical="center"/>
    </xf>
    <xf numFmtId="0" fontId="7" fillId="11" borderId="89" xfId="0" applyFont="1" applyFill="1" applyBorder="1" applyAlignment="1">
      <alignment horizontal="right" vertical="center"/>
    </xf>
    <xf numFmtId="0" fontId="7" fillId="11" borderId="58" xfId="0" applyNumberFormat="1" applyFont="1" applyFill="1" applyBorder="1" applyAlignment="1">
      <alignment horizontal="right" vertical="center"/>
    </xf>
    <xf numFmtId="0" fontId="7" fillId="11" borderId="64" xfId="0" applyNumberFormat="1" applyFont="1" applyFill="1" applyBorder="1" applyAlignment="1">
      <alignment horizontal="right" vertical="center"/>
    </xf>
    <xf numFmtId="0" fontId="7" fillId="11" borderId="27" xfId="0" applyNumberFormat="1" applyFont="1" applyFill="1" applyBorder="1" applyAlignment="1">
      <alignment horizontal="right" vertical="center"/>
    </xf>
    <xf numFmtId="0" fontId="7" fillId="11" borderId="81" xfId="0" applyNumberFormat="1" applyFont="1" applyFill="1" applyBorder="1" applyAlignment="1">
      <alignment horizontal="right" vertical="center"/>
    </xf>
    <xf numFmtId="0" fontId="7" fillId="11" borderId="32" xfId="0" applyNumberFormat="1" applyFont="1" applyFill="1" applyBorder="1" applyAlignment="1">
      <alignment horizontal="right" vertical="center"/>
    </xf>
    <xf numFmtId="0" fontId="7" fillId="11" borderId="68" xfId="0" applyNumberFormat="1" applyFont="1" applyFill="1" applyBorder="1" applyAlignment="1">
      <alignment horizontal="right" vertical="center"/>
    </xf>
    <xf numFmtId="0" fontId="7" fillId="11" borderId="71" xfId="0" applyNumberFormat="1" applyFont="1" applyFill="1" applyBorder="1" applyAlignment="1">
      <alignment horizontal="right" vertical="center"/>
    </xf>
    <xf numFmtId="0" fontId="7" fillId="11" borderId="77" xfId="0" applyNumberFormat="1" applyFont="1" applyFill="1" applyBorder="1" applyAlignment="1">
      <alignment horizontal="right" vertical="center"/>
    </xf>
    <xf numFmtId="0" fontId="7" fillId="11" borderId="84" xfId="0" applyNumberFormat="1" applyFont="1" applyFill="1" applyBorder="1" applyAlignment="1">
      <alignment horizontal="right" vertical="center"/>
    </xf>
    <xf numFmtId="0" fontId="38" fillId="0" borderId="55" xfId="0" applyFont="1" applyBorder="1" applyAlignment="1">
      <alignment horizontal="right" vertical="center"/>
    </xf>
    <xf numFmtId="0" fontId="38" fillId="0" borderId="58" xfId="0" applyFont="1" applyBorder="1" applyAlignment="1">
      <alignment horizontal="right" vertical="center"/>
    </xf>
    <xf numFmtId="0" fontId="38" fillId="0" borderId="59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0" borderId="55" xfId="0" applyNumberFormat="1" applyFont="1" applyBorder="1" applyAlignment="1">
      <alignment horizontal="right" vertical="center"/>
    </xf>
    <xf numFmtId="0" fontId="38" fillId="0" borderId="58" xfId="0" applyNumberFormat="1" applyFont="1" applyBorder="1" applyAlignment="1">
      <alignment horizontal="right" vertical="center"/>
    </xf>
    <xf numFmtId="0" fontId="38" fillId="11" borderId="58" xfId="0" applyNumberFormat="1" applyFont="1" applyFill="1" applyBorder="1" applyAlignment="1">
      <alignment horizontal="right" vertical="center"/>
    </xf>
    <xf numFmtId="0" fontId="38" fillId="0" borderId="57" xfId="0" applyFont="1" applyBorder="1" applyAlignment="1">
      <alignment horizontal="right" vertical="center"/>
    </xf>
    <xf numFmtId="0" fontId="38" fillId="0" borderId="57" xfId="0" applyNumberFormat="1" applyFont="1" applyBorder="1" applyAlignment="1">
      <alignment horizontal="right" vertical="center"/>
    </xf>
    <xf numFmtId="0" fontId="38" fillId="11" borderId="57" xfId="0" applyFont="1" applyFill="1" applyBorder="1" applyAlignment="1">
      <alignment horizontal="right" vertical="center"/>
    </xf>
    <xf numFmtId="0" fontId="38" fillId="0" borderId="60" xfId="0" applyNumberFormat="1" applyFont="1" applyBorder="1" applyAlignment="1">
      <alignment horizontal="right" vertical="center"/>
    </xf>
    <xf numFmtId="0" fontId="38" fillId="0" borderId="59" xfId="0" applyNumberFormat="1" applyFont="1" applyBorder="1" applyAlignment="1">
      <alignment horizontal="right" vertical="center"/>
    </xf>
    <xf numFmtId="0" fontId="38" fillId="11" borderId="61" xfId="0" applyFont="1" applyFill="1" applyBorder="1" applyAlignment="1">
      <alignment horizontal="right" vertical="center"/>
    </xf>
    <xf numFmtId="0" fontId="38" fillId="0" borderId="62" xfId="0" applyFont="1" applyBorder="1" applyAlignment="1">
      <alignment horizontal="right" vertical="center"/>
    </xf>
    <xf numFmtId="0" fontId="38" fillId="0" borderId="64" xfId="0" applyFont="1" applyBorder="1" applyAlignment="1">
      <alignment horizontal="right" vertical="center"/>
    </xf>
    <xf numFmtId="0" fontId="38" fillId="0" borderId="65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0" fontId="38" fillId="0" borderId="62" xfId="0" applyNumberFormat="1" applyFont="1" applyBorder="1" applyAlignment="1">
      <alignment horizontal="right" vertical="center"/>
    </xf>
    <xf numFmtId="0" fontId="38" fillId="0" borderId="64" xfId="0" applyNumberFormat="1" applyFont="1" applyBorder="1" applyAlignment="1">
      <alignment horizontal="right" vertical="center"/>
    </xf>
    <xf numFmtId="0" fontId="38" fillId="11" borderId="64" xfId="0" applyFont="1" applyFill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38" fillId="11" borderId="23" xfId="0" applyFont="1" applyFill="1" applyBorder="1" applyAlignment="1">
      <alignment horizontal="right" vertical="center"/>
    </xf>
    <xf numFmtId="0" fontId="38" fillId="0" borderId="65" xfId="0" applyNumberFormat="1" applyFont="1" applyBorder="1" applyAlignment="1">
      <alignment horizontal="right" vertical="center"/>
    </xf>
    <xf numFmtId="0" fontId="38" fillId="0" borderId="23" xfId="0" applyNumberFormat="1" applyFont="1" applyBorder="1" applyAlignment="1">
      <alignment horizontal="right" vertical="center"/>
    </xf>
    <xf numFmtId="0" fontId="38" fillId="11" borderId="66" xfId="0" applyFont="1" applyFill="1" applyBorder="1" applyAlignment="1">
      <alignment horizontal="right" vertical="center"/>
    </xf>
    <xf numFmtId="0" fontId="38" fillId="11" borderId="64" xfId="0" applyNumberFormat="1" applyFont="1" applyFill="1" applyBorder="1" applyAlignment="1">
      <alignment horizontal="right" vertical="center"/>
    </xf>
    <xf numFmtId="0" fontId="38" fillId="0" borderId="50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38" fillId="0" borderId="50" xfId="0" applyNumberFormat="1" applyFont="1" applyBorder="1" applyAlignment="1">
      <alignment horizontal="right" vertical="center"/>
    </xf>
    <xf numFmtId="0" fontId="38" fillId="0" borderId="27" xfId="0" applyNumberFormat="1" applyFont="1" applyBorder="1" applyAlignment="1">
      <alignment horizontal="right" vertical="center"/>
    </xf>
    <xf numFmtId="0" fontId="38" fillId="11" borderId="27" xfId="0" applyFont="1" applyFill="1" applyBorder="1" applyAlignment="1">
      <alignment horizontal="right" vertical="center"/>
    </xf>
    <xf numFmtId="0" fontId="38" fillId="0" borderId="26" xfId="0" applyFont="1" applyBorder="1" applyAlignment="1">
      <alignment horizontal="right" vertical="center"/>
    </xf>
    <xf numFmtId="0" fontId="38" fillId="11" borderId="26" xfId="0" applyFont="1" applyFill="1" applyBorder="1" applyAlignment="1">
      <alignment horizontal="right" vertical="center"/>
    </xf>
    <xf numFmtId="0" fontId="38" fillId="0" borderId="91" xfId="0" applyNumberFormat="1" applyFont="1" applyBorder="1" applyAlignment="1">
      <alignment horizontal="right" vertical="center"/>
    </xf>
    <xf numFmtId="0" fontId="38" fillId="0" borderId="26" xfId="0" applyNumberFormat="1" applyFont="1" applyBorder="1" applyAlignment="1">
      <alignment horizontal="right" vertical="center"/>
    </xf>
    <xf numFmtId="0" fontId="38" fillId="11" borderId="92" xfId="0" applyFont="1" applyFill="1" applyBorder="1" applyAlignment="1">
      <alignment horizontal="right" vertical="center"/>
    </xf>
    <xf numFmtId="0" fontId="38" fillId="0" borderId="48" xfId="0" applyFont="1" applyBorder="1" applyAlignment="1">
      <alignment horizontal="right" vertical="center"/>
    </xf>
    <xf numFmtId="0" fontId="38" fillId="0" borderId="81" xfId="0" applyFont="1" applyBorder="1" applyAlignment="1">
      <alignment horizontal="right" vertical="center"/>
    </xf>
    <xf numFmtId="0" fontId="38" fillId="0" borderId="60" xfId="0" applyFont="1" applyBorder="1" applyAlignment="1">
      <alignment horizontal="right" vertical="center"/>
    </xf>
    <xf numFmtId="0" fontId="38" fillId="0" borderId="28" xfId="0" applyFont="1" applyBorder="1" applyAlignment="1">
      <alignment horizontal="right" vertical="center"/>
    </xf>
    <xf numFmtId="0" fontId="38" fillId="0" borderId="48" xfId="0" applyNumberFormat="1" applyFont="1" applyBorder="1" applyAlignment="1">
      <alignment horizontal="right" vertical="center"/>
    </xf>
    <xf numFmtId="0" fontId="38" fillId="0" borderId="81" xfId="0" applyNumberFormat="1" applyFont="1" applyBorder="1" applyAlignment="1">
      <alignment horizontal="right" vertical="center"/>
    </xf>
    <xf numFmtId="0" fontId="38" fillId="11" borderId="81" xfId="0" applyFont="1" applyFill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0" fontId="38" fillId="11" borderId="29" xfId="0" applyFont="1" applyFill="1" applyBorder="1" applyAlignment="1">
      <alignment horizontal="right" vertical="center"/>
    </xf>
    <xf numFmtId="0" fontId="38" fillId="0" borderId="29" xfId="0" applyNumberFormat="1" applyFont="1" applyBorder="1" applyAlignment="1">
      <alignment horizontal="right" vertical="center"/>
    </xf>
    <xf numFmtId="0" fontId="38" fillId="11" borderId="82" xfId="0" applyFont="1" applyFill="1" applyBorder="1" applyAlignment="1">
      <alignment horizontal="right" vertical="center"/>
    </xf>
    <xf numFmtId="0" fontId="38" fillId="11" borderId="23" xfId="0" applyNumberFormat="1" applyFont="1" applyFill="1" applyBorder="1" applyAlignment="1">
      <alignment horizontal="right" vertical="center"/>
    </xf>
    <xf numFmtId="0" fontId="38" fillId="0" borderId="91" xfId="0" applyFont="1" applyBorder="1" applyAlignment="1">
      <alignment horizontal="right" vertical="center"/>
    </xf>
    <xf numFmtId="0" fontId="38" fillId="11" borderId="27" xfId="0" applyNumberFormat="1" applyFont="1" applyFill="1" applyBorder="1" applyAlignment="1">
      <alignment horizontal="right" vertical="center"/>
    </xf>
    <xf numFmtId="0" fontId="38" fillId="11" borderId="81" xfId="0" applyNumberFormat="1" applyFont="1" applyFill="1" applyBorder="1" applyAlignment="1">
      <alignment horizontal="right" vertical="center"/>
    </xf>
    <xf numFmtId="0" fontId="38" fillId="0" borderId="87" xfId="0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0" fontId="38" fillId="0" borderId="89" xfId="0" applyFont="1" applyBorder="1" applyAlignment="1">
      <alignment horizontal="right" vertical="center"/>
    </xf>
    <xf numFmtId="0" fontId="38" fillId="0" borderId="30" xfId="0" applyFont="1" applyBorder="1" applyAlignment="1">
      <alignment horizontal="right" vertical="center"/>
    </xf>
    <xf numFmtId="0" fontId="38" fillId="0" borderId="87" xfId="0" applyNumberFormat="1" applyFont="1" applyBorder="1" applyAlignment="1">
      <alignment horizontal="right" vertical="center"/>
    </xf>
    <xf numFmtId="0" fontId="38" fillId="0" borderId="32" xfId="0" applyNumberFormat="1" applyFont="1" applyBorder="1" applyAlignment="1">
      <alignment horizontal="right" vertical="center"/>
    </xf>
    <xf numFmtId="0" fontId="38" fillId="11" borderId="32" xfId="0" applyNumberFormat="1" applyFont="1" applyFill="1" applyBorder="1" applyAlignment="1">
      <alignment horizontal="right" vertical="center"/>
    </xf>
    <xf numFmtId="0" fontId="38" fillId="0" borderId="31" xfId="0" applyFont="1" applyBorder="1" applyAlignment="1">
      <alignment horizontal="right" vertical="center"/>
    </xf>
    <xf numFmtId="0" fontId="38" fillId="11" borderId="31" xfId="0" applyNumberFormat="1" applyFont="1" applyFill="1" applyBorder="1" applyAlignment="1">
      <alignment horizontal="right" vertical="center"/>
    </xf>
    <xf numFmtId="0" fontId="38" fillId="0" borderId="89" xfId="0" applyNumberFormat="1" applyFont="1" applyBorder="1" applyAlignment="1">
      <alignment horizontal="right" vertical="center"/>
    </xf>
    <xf numFmtId="0" fontId="38" fillId="0" borderId="31" xfId="0" applyNumberFormat="1" applyFont="1" applyBorder="1" applyAlignment="1">
      <alignment horizontal="right" vertical="center"/>
    </xf>
    <xf numFmtId="0" fontId="38" fillId="11" borderId="90" xfId="0" applyFont="1" applyFill="1" applyBorder="1" applyAlignment="1">
      <alignment horizontal="right" vertical="center"/>
    </xf>
    <xf numFmtId="0" fontId="38" fillId="0" borderId="56" xfId="0" applyFont="1" applyBorder="1" applyAlignment="1">
      <alignment horizontal="right" vertical="center"/>
    </xf>
    <xf numFmtId="0" fontId="38" fillId="0" borderId="63" xfId="0" applyFont="1" applyBorder="1" applyAlignment="1">
      <alignment horizontal="right" vertical="center"/>
    </xf>
    <xf numFmtId="0" fontId="38" fillId="0" borderId="66" xfId="0" applyFont="1" applyBorder="1" applyAlignment="1">
      <alignment horizontal="right" vertical="center"/>
    </xf>
    <xf numFmtId="0" fontId="38" fillId="0" borderId="92" xfId="0" applyFont="1" applyBorder="1" applyAlignment="1">
      <alignment horizontal="right" vertical="center"/>
    </xf>
    <xf numFmtId="0" fontId="38" fillId="0" borderId="93" xfId="0" applyFont="1" applyBorder="1" applyAlignment="1">
      <alignment horizontal="right" vertical="center"/>
    </xf>
    <xf numFmtId="0" fontId="38" fillId="0" borderId="80" xfId="0" applyFont="1" applyBorder="1" applyAlignment="1">
      <alignment horizontal="right" vertical="center"/>
    </xf>
    <xf numFmtId="0" fontId="38" fillId="0" borderId="54" xfId="0" applyFont="1" applyBorder="1" applyAlignment="1">
      <alignment horizontal="right" vertical="center"/>
    </xf>
    <xf numFmtId="0" fontId="38" fillId="0" borderId="44" xfId="0" applyFont="1" applyBorder="1" applyAlignment="1">
      <alignment horizontal="right" vertical="center"/>
    </xf>
    <xf numFmtId="0" fontId="38" fillId="0" borderId="35" xfId="0" applyFont="1" applyBorder="1" applyAlignment="1">
      <alignment horizontal="right" vertical="center"/>
    </xf>
    <xf numFmtId="0" fontId="38" fillId="0" borderId="88" xfId="0" applyFont="1" applyBorder="1" applyAlignment="1">
      <alignment horizontal="right" vertical="center"/>
    </xf>
    <xf numFmtId="0" fontId="38" fillId="0" borderId="68" xfId="0" applyFont="1" applyBorder="1" applyAlignment="1">
      <alignment horizontal="right" vertical="center"/>
    </xf>
    <xf numFmtId="0" fontId="38" fillId="0" borderId="94" xfId="0" applyFont="1" applyFill="1" applyBorder="1" applyAlignment="1">
      <alignment horizontal="right" vertical="center"/>
    </xf>
    <xf numFmtId="0" fontId="38" fillId="0" borderId="95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2" fillId="0" borderId="111" xfId="0" applyFont="1" applyFill="1" applyBorder="1" applyAlignment="1">
      <alignment horizontal="center" vertical="center"/>
    </xf>
    <xf numFmtId="0" fontId="32" fillId="0" borderId="109" xfId="0" applyFont="1" applyFill="1" applyBorder="1" applyAlignment="1">
      <alignment horizontal="center" vertical="center"/>
    </xf>
    <xf numFmtId="0" fontId="5" fillId="24" borderId="112" xfId="0" applyFont="1" applyFill="1" applyBorder="1" applyAlignment="1">
      <alignment horizontal="center" vertical="center"/>
    </xf>
    <xf numFmtId="0" fontId="5" fillId="24" borderId="113" xfId="0" applyFont="1" applyFill="1" applyBorder="1" applyAlignment="1">
      <alignment horizontal="center" vertical="center"/>
    </xf>
    <xf numFmtId="0" fontId="5" fillId="24" borderId="114" xfId="0" applyFont="1" applyFill="1" applyBorder="1" applyAlignment="1">
      <alignment horizontal="center" vertical="center"/>
    </xf>
    <xf numFmtId="0" fontId="39" fillId="0" borderId="23" xfId="0" applyNumberFormat="1" applyFont="1" applyBorder="1" applyAlignment="1">
      <alignment horizontal="right" vertical="center"/>
    </xf>
    <xf numFmtId="0" fontId="40" fillId="0" borderId="64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0" zoomScaleNormal="70" zoomScaleSheetLayoutView="70" zoomScalePageLayoutView="0" workbookViewId="0" topLeftCell="A1">
      <selection activeCell="BS38" sqref="BS38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317" t="s">
        <v>162</v>
      </c>
      <c r="E2" s="318"/>
      <c r="F2" s="318"/>
      <c r="G2" s="318"/>
      <c r="H2" s="318"/>
      <c r="I2" s="319"/>
      <c r="T2" s="49"/>
      <c r="U2" s="49"/>
      <c r="V2" s="49"/>
      <c r="W2" s="49"/>
      <c r="X2" s="50"/>
      <c r="Y2" s="50"/>
      <c r="Z2" s="50"/>
      <c r="AX2" s="80" t="s">
        <v>159</v>
      </c>
      <c r="BF2" s="79"/>
      <c r="BJ2" s="7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80" t="s">
        <v>160</v>
      </c>
      <c r="BF3" s="79"/>
      <c r="BJ3" s="77"/>
      <c r="BV3" s="78" t="s">
        <v>158</v>
      </c>
    </row>
    <row r="4" spans="2:74" ht="30.75" customHeight="1">
      <c r="B4" s="5"/>
      <c r="C4" s="5"/>
      <c r="D4" s="312" t="s">
        <v>98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82</v>
      </c>
      <c r="R4" s="310"/>
      <c r="S4" s="310"/>
      <c r="T4" s="310"/>
      <c r="U4" s="310"/>
      <c r="V4" s="310"/>
      <c r="W4" s="311"/>
      <c r="X4" s="56" t="s">
        <v>106</v>
      </c>
      <c r="Y4" s="309" t="s">
        <v>35</v>
      </c>
      <c r="Z4" s="310"/>
      <c r="AA4" s="310"/>
      <c r="AB4" s="310"/>
      <c r="AC4" s="310"/>
      <c r="AD4" s="310"/>
      <c r="AE4" s="310"/>
      <c r="AF4" s="311"/>
      <c r="AG4" s="309" t="s">
        <v>36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37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10" t="s">
        <v>30</v>
      </c>
    </row>
    <row r="5" spans="2:74" ht="19.5" customHeight="1">
      <c r="B5" s="293" t="s">
        <v>27</v>
      </c>
      <c r="C5" s="290"/>
      <c r="D5" s="315" t="s">
        <v>99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1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45" t="s">
        <v>91</v>
      </c>
      <c r="X5" s="48" t="s">
        <v>44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59</v>
      </c>
      <c r="BL5" s="9" t="s">
        <v>60</v>
      </c>
      <c r="BM5" s="9" t="s">
        <v>61</v>
      </c>
      <c r="BN5" s="9" t="s">
        <v>62</v>
      </c>
      <c r="BO5" s="9" t="s">
        <v>63</v>
      </c>
      <c r="BP5" s="8" t="s">
        <v>64</v>
      </c>
      <c r="BQ5" s="6" t="s">
        <v>65</v>
      </c>
      <c r="BR5" s="6" t="s">
        <v>66</v>
      </c>
      <c r="BS5" s="6" t="s">
        <v>67</v>
      </c>
      <c r="BT5" s="6" t="s">
        <v>68</v>
      </c>
      <c r="BU5" s="10" t="s">
        <v>69</v>
      </c>
      <c r="BV5" s="14" t="s">
        <v>185</v>
      </c>
    </row>
    <row r="6" spans="2:74" ht="19.5" customHeight="1">
      <c r="B6" s="294"/>
      <c r="C6" s="292"/>
      <c r="D6" s="276" t="s">
        <v>100</v>
      </c>
      <c r="E6" s="277"/>
      <c r="F6" s="60" t="s">
        <v>101</v>
      </c>
      <c r="G6" s="60" t="s">
        <v>102</v>
      </c>
      <c r="H6" s="60" t="s">
        <v>103</v>
      </c>
      <c r="I6" s="60" t="s">
        <v>96</v>
      </c>
      <c r="J6" s="60" t="s">
        <v>104</v>
      </c>
      <c r="K6" s="277" t="s">
        <v>100</v>
      </c>
      <c r="L6" s="277"/>
      <c r="M6" s="60" t="s">
        <v>101</v>
      </c>
      <c r="N6" s="60" t="s">
        <v>102</v>
      </c>
      <c r="O6" s="60" t="s">
        <v>103</v>
      </c>
      <c r="P6" s="60" t="s">
        <v>96</v>
      </c>
      <c r="Q6" s="283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44" t="s">
        <v>89</v>
      </c>
      <c r="X6" s="43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42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43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>
      <c r="B7" s="11" t="s">
        <v>28</v>
      </c>
      <c r="C7" s="20" t="s">
        <v>107</v>
      </c>
      <c r="D7" s="52" t="s">
        <v>105</v>
      </c>
      <c r="E7" s="47">
        <v>29</v>
      </c>
      <c r="F7" s="47">
        <v>5</v>
      </c>
      <c r="G7" s="47">
        <v>10</v>
      </c>
      <c r="H7" s="47">
        <v>10</v>
      </c>
      <c r="I7" s="47">
        <v>0</v>
      </c>
      <c r="J7" s="47" t="s">
        <v>163</v>
      </c>
      <c r="K7" s="47" t="s">
        <v>105</v>
      </c>
      <c r="L7" s="47">
        <v>29</v>
      </c>
      <c r="M7" s="47">
        <v>5</v>
      </c>
      <c r="N7" s="47">
        <v>11</v>
      </c>
      <c r="O7" s="47">
        <v>9</v>
      </c>
      <c r="P7" s="47">
        <v>59</v>
      </c>
      <c r="Q7" s="81" t="s">
        <v>164</v>
      </c>
      <c r="R7" s="82">
        <v>1.9</v>
      </c>
      <c r="S7" s="83">
        <v>16.4</v>
      </c>
      <c r="T7" s="83">
        <v>90.2</v>
      </c>
      <c r="U7" s="83">
        <v>9.5</v>
      </c>
      <c r="V7" s="83">
        <v>1009.9</v>
      </c>
      <c r="W7" s="84">
        <v>7.4</v>
      </c>
      <c r="X7" s="82">
        <v>8.7</v>
      </c>
      <c r="Y7" s="81" t="s">
        <v>173</v>
      </c>
      <c r="Z7" s="85">
        <v>0.31</v>
      </c>
      <c r="AA7" s="85">
        <v>1.8</v>
      </c>
      <c r="AB7" s="86">
        <v>0.045</v>
      </c>
      <c r="AC7" s="85">
        <v>0.94</v>
      </c>
      <c r="AD7" s="85">
        <v>0.037</v>
      </c>
      <c r="AE7" s="85">
        <v>0.0062</v>
      </c>
      <c r="AF7" s="84" t="s">
        <v>174</v>
      </c>
      <c r="AG7" s="87">
        <v>53</v>
      </c>
      <c r="AH7" s="189">
        <v>80</v>
      </c>
      <c r="AI7" s="88">
        <v>50</v>
      </c>
      <c r="AJ7" s="88">
        <v>53</v>
      </c>
      <c r="AK7" s="88">
        <v>12</v>
      </c>
      <c r="AL7" s="85" t="s">
        <v>175</v>
      </c>
      <c r="AM7" s="88">
        <v>1.3</v>
      </c>
      <c r="AN7" s="88">
        <v>6.7</v>
      </c>
      <c r="AO7" s="85" t="s">
        <v>176</v>
      </c>
      <c r="AP7" s="88">
        <v>2.4</v>
      </c>
      <c r="AQ7" s="88">
        <v>40</v>
      </c>
      <c r="AR7" s="85" t="s">
        <v>177</v>
      </c>
      <c r="AS7" s="88">
        <v>1.8</v>
      </c>
      <c r="AT7" s="88">
        <v>2.8</v>
      </c>
      <c r="AU7" s="88">
        <v>9.6</v>
      </c>
      <c r="AV7" s="88">
        <v>0.23</v>
      </c>
      <c r="AW7" s="85" t="s">
        <v>178</v>
      </c>
      <c r="AX7" s="88">
        <v>0.11</v>
      </c>
      <c r="AY7" s="88">
        <v>0.32</v>
      </c>
      <c r="AZ7" s="88">
        <v>0.8</v>
      </c>
      <c r="BA7" s="85" t="s">
        <v>179</v>
      </c>
      <c r="BB7" s="88">
        <v>1.4</v>
      </c>
      <c r="BC7" s="88">
        <v>0.071</v>
      </c>
      <c r="BD7" s="88">
        <v>0.13</v>
      </c>
      <c r="BE7" s="85" t="s">
        <v>180</v>
      </c>
      <c r="BF7" s="83" t="s">
        <v>179</v>
      </c>
      <c r="BG7" s="89">
        <v>0.076</v>
      </c>
      <c r="BH7" s="83" t="s">
        <v>180</v>
      </c>
      <c r="BI7" s="83" t="s">
        <v>181</v>
      </c>
      <c r="BJ7" s="88">
        <v>3.1</v>
      </c>
      <c r="BK7" s="81" t="s">
        <v>184</v>
      </c>
      <c r="BL7" s="90">
        <v>0.74</v>
      </c>
      <c r="BM7" s="91">
        <v>0.47</v>
      </c>
      <c r="BN7" s="91">
        <v>0.18</v>
      </c>
      <c r="BO7" s="91">
        <v>0.53</v>
      </c>
      <c r="BP7" s="88">
        <v>0.64</v>
      </c>
      <c r="BQ7" s="89">
        <v>0.81</v>
      </c>
      <c r="BR7" s="89">
        <v>0.12</v>
      </c>
      <c r="BS7" s="83">
        <v>1.9</v>
      </c>
      <c r="BT7" s="83">
        <v>1</v>
      </c>
      <c r="BU7" s="275" t="s">
        <v>225</v>
      </c>
      <c r="BV7" s="92">
        <v>0.42</v>
      </c>
    </row>
    <row r="8" spans="2:74" ht="19.5" customHeight="1">
      <c r="B8" s="21" t="s">
        <v>28</v>
      </c>
      <c r="C8" s="22" t="s">
        <v>108</v>
      </c>
      <c r="D8" s="52" t="s">
        <v>105</v>
      </c>
      <c r="E8" s="47">
        <v>29</v>
      </c>
      <c r="F8" s="47">
        <v>5</v>
      </c>
      <c r="G8" s="47">
        <v>11</v>
      </c>
      <c r="H8" s="47">
        <v>10</v>
      </c>
      <c r="I8" s="47">
        <v>0</v>
      </c>
      <c r="J8" s="47" t="s">
        <v>163</v>
      </c>
      <c r="K8" s="47" t="s">
        <v>105</v>
      </c>
      <c r="L8" s="47">
        <v>29</v>
      </c>
      <c r="M8" s="47">
        <v>5</v>
      </c>
      <c r="N8" s="47">
        <v>12</v>
      </c>
      <c r="O8" s="47">
        <v>9</v>
      </c>
      <c r="P8" s="47">
        <v>59</v>
      </c>
      <c r="Q8" s="93" t="s">
        <v>165</v>
      </c>
      <c r="R8" s="94">
        <v>2.7</v>
      </c>
      <c r="S8" s="94">
        <v>20.2</v>
      </c>
      <c r="T8" s="94">
        <v>71.8</v>
      </c>
      <c r="U8" s="94">
        <v>0.5</v>
      </c>
      <c r="V8" s="94">
        <v>1006.1</v>
      </c>
      <c r="W8" s="95">
        <v>28.1</v>
      </c>
      <c r="X8" s="96">
        <v>17</v>
      </c>
      <c r="Y8" s="93" t="s">
        <v>173</v>
      </c>
      <c r="Z8" s="97">
        <v>0.42</v>
      </c>
      <c r="AA8" s="97">
        <v>4.6</v>
      </c>
      <c r="AB8" s="98">
        <v>0.3</v>
      </c>
      <c r="AC8" s="97">
        <v>1.8</v>
      </c>
      <c r="AD8" s="97">
        <v>0.089</v>
      </c>
      <c r="AE8" s="97">
        <v>0.04</v>
      </c>
      <c r="AF8" s="95">
        <v>0.059</v>
      </c>
      <c r="AG8" s="99">
        <v>340</v>
      </c>
      <c r="AH8" s="190">
        <v>90</v>
      </c>
      <c r="AI8" s="100">
        <v>210</v>
      </c>
      <c r="AJ8" s="100">
        <v>140</v>
      </c>
      <c r="AK8" s="100">
        <v>32</v>
      </c>
      <c r="AL8" s="100">
        <v>0.02</v>
      </c>
      <c r="AM8" s="100">
        <v>3.3</v>
      </c>
      <c r="AN8" s="100">
        <v>4.9</v>
      </c>
      <c r="AO8" s="100">
        <v>2</v>
      </c>
      <c r="AP8" s="100">
        <v>6.9</v>
      </c>
      <c r="AQ8" s="100">
        <v>130</v>
      </c>
      <c r="AR8" s="100">
        <v>0.047</v>
      </c>
      <c r="AS8" s="100">
        <v>1</v>
      </c>
      <c r="AT8" s="100">
        <v>5.1</v>
      </c>
      <c r="AU8" s="100">
        <v>27</v>
      </c>
      <c r="AV8" s="100">
        <v>1.6</v>
      </c>
      <c r="AW8" s="100">
        <v>0.9</v>
      </c>
      <c r="AX8" s="100">
        <v>0.46</v>
      </c>
      <c r="AY8" s="100">
        <v>0.49</v>
      </c>
      <c r="AZ8" s="100">
        <v>2.1</v>
      </c>
      <c r="BA8" s="100">
        <v>0.043</v>
      </c>
      <c r="BB8" s="100">
        <v>3.8</v>
      </c>
      <c r="BC8" s="100">
        <v>0.1</v>
      </c>
      <c r="BD8" s="100">
        <v>0.17</v>
      </c>
      <c r="BE8" s="100">
        <v>0.0071</v>
      </c>
      <c r="BF8" s="94" t="s">
        <v>179</v>
      </c>
      <c r="BG8" s="101">
        <v>0.38</v>
      </c>
      <c r="BH8" s="101">
        <v>0.02</v>
      </c>
      <c r="BI8" s="101">
        <v>0.016</v>
      </c>
      <c r="BJ8" s="100">
        <v>14</v>
      </c>
      <c r="BK8" s="93" t="s">
        <v>177</v>
      </c>
      <c r="BL8" s="102">
        <v>1.2</v>
      </c>
      <c r="BM8" s="102">
        <v>0.66</v>
      </c>
      <c r="BN8" s="102">
        <v>0.23</v>
      </c>
      <c r="BO8" s="102">
        <v>0.93</v>
      </c>
      <c r="BP8" s="100">
        <v>1.5</v>
      </c>
      <c r="BQ8" s="101">
        <v>0.59</v>
      </c>
      <c r="BR8" s="101">
        <v>0.096</v>
      </c>
      <c r="BS8" s="94">
        <v>3</v>
      </c>
      <c r="BT8" s="94">
        <v>1.3</v>
      </c>
      <c r="BU8" s="111" t="s">
        <v>225</v>
      </c>
      <c r="BV8" s="103">
        <v>0.38</v>
      </c>
    </row>
    <row r="9" spans="2:74" ht="19.5" customHeight="1">
      <c r="B9" s="21" t="s">
        <v>28</v>
      </c>
      <c r="C9" s="40" t="s">
        <v>109</v>
      </c>
      <c r="D9" s="21" t="s">
        <v>105</v>
      </c>
      <c r="E9" s="61">
        <v>29</v>
      </c>
      <c r="F9" s="61">
        <v>5</v>
      </c>
      <c r="G9" s="61">
        <v>12</v>
      </c>
      <c r="H9" s="61">
        <v>10</v>
      </c>
      <c r="I9" s="61">
        <v>0</v>
      </c>
      <c r="J9" s="61" t="s">
        <v>163</v>
      </c>
      <c r="K9" s="61" t="s">
        <v>105</v>
      </c>
      <c r="L9" s="61">
        <v>29</v>
      </c>
      <c r="M9" s="61">
        <v>5</v>
      </c>
      <c r="N9" s="61">
        <v>13</v>
      </c>
      <c r="O9" s="61">
        <v>9</v>
      </c>
      <c r="P9" s="40">
        <v>59</v>
      </c>
      <c r="Q9" s="104" t="s">
        <v>164</v>
      </c>
      <c r="R9" s="105">
        <v>2.4</v>
      </c>
      <c r="S9" s="105">
        <v>20.5</v>
      </c>
      <c r="T9" s="105">
        <v>65.6</v>
      </c>
      <c r="U9" s="105" t="s">
        <v>166</v>
      </c>
      <c r="V9" s="105">
        <v>1010.8</v>
      </c>
      <c r="W9" s="106">
        <v>24.1</v>
      </c>
      <c r="X9" s="107">
        <v>31.8</v>
      </c>
      <c r="Y9" s="108" t="s">
        <v>173</v>
      </c>
      <c r="Z9" s="109">
        <v>0.78</v>
      </c>
      <c r="AA9" s="109">
        <v>10</v>
      </c>
      <c r="AB9" s="110">
        <v>0.2</v>
      </c>
      <c r="AC9" s="109">
        <v>4.2</v>
      </c>
      <c r="AD9" s="109">
        <v>0.084</v>
      </c>
      <c r="AE9" s="109">
        <v>0.037</v>
      </c>
      <c r="AF9" s="111">
        <v>0.056</v>
      </c>
      <c r="AG9" s="112">
        <v>240</v>
      </c>
      <c r="AH9" s="194">
        <v>140</v>
      </c>
      <c r="AI9" s="113">
        <v>210</v>
      </c>
      <c r="AJ9" s="113">
        <v>160</v>
      </c>
      <c r="AK9" s="113">
        <v>27</v>
      </c>
      <c r="AL9" s="113">
        <v>0.02</v>
      </c>
      <c r="AM9" s="113">
        <v>4.2</v>
      </c>
      <c r="AN9" s="113">
        <v>26</v>
      </c>
      <c r="AO9" s="113">
        <v>2</v>
      </c>
      <c r="AP9" s="113">
        <v>13</v>
      </c>
      <c r="AQ9" s="113">
        <v>270</v>
      </c>
      <c r="AR9" s="113">
        <v>0.13</v>
      </c>
      <c r="AS9" s="113">
        <v>11</v>
      </c>
      <c r="AT9" s="113">
        <v>6.3</v>
      </c>
      <c r="AU9" s="113">
        <v>43</v>
      </c>
      <c r="AV9" s="113">
        <v>2.1</v>
      </c>
      <c r="AW9" s="113">
        <v>2.4</v>
      </c>
      <c r="AX9" s="113">
        <v>0.62</v>
      </c>
      <c r="AY9" s="113">
        <v>1.5</v>
      </c>
      <c r="AZ9" s="113">
        <v>1.7</v>
      </c>
      <c r="BA9" s="113">
        <v>0.58</v>
      </c>
      <c r="BB9" s="109" t="s">
        <v>182</v>
      </c>
      <c r="BC9" s="113">
        <v>0.26</v>
      </c>
      <c r="BD9" s="113">
        <v>0.37</v>
      </c>
      <c r="BE9" s="113">
        <v>0.0064</v>
      </c>
      <c r="BF9" s="114" t="s">
        <v>179</v>
      </c>
      <c r="BG9" s="115">
        <v>0.81</v>
      </c>
      <c r="BH9" s="115">
        <v>0.001</v>
      </c>
      <c r="BI9" s="115">
        <v>0.019</v>
      </c>
      <c r="BJ9" s="113">
        <v>22</v>
      </c>
      <c r="BK9" s="108" t="s">
        <v>177</v>
      </c>
      <c r="BL9" s="116">
        <v>1.4</v>
      </c>
      <c r="BM9" s="116">
        <v>0.7</v>
      </c>
      <c r="BN9" s="116">
        <v>0.21</v>
      </c>
      <c r="BO9" s="116">
        <v>1.3</v>
      </c>
      <c r="BP9" s="113">
        <v>2</v>
      </c>
      <c r="BQ9" s="115">
        <v>0.9</v>
      </c>
      <c r="BR9" s="115">
        <v>0.097</v>
      </c>
      <c r="BS9" s="114">
        <v>3.6</v>
      </c>
      <c r="BT9" s="114">
        <v>1.7</v>
      </c>
      <c r="BU9" s="111" t="s">
        <v>225</v>
      </c>
      <c r="BV9" s="117">
        <v>0.43</v>
      </c>
    </row>
    <row r="10" spans="2:74" ht="19.5" customHeight="1">
      <c r="B10" s="71" t="s">
        <v>28</v>
      </c>
      <c r="C10" s="38" t="s">
        <v>110</v>
      </c>
      <c r="D10" s="52" t="s">
        <v>105</v>
      </c>
      <c r="E10" s="47">
        <v>29</v>
      </c>
      <c r="F10" s="47">
        <v>5</v>
      </c>
      <c r="G10" s="47">
        <v>13</v>
      </c>
      <c r="H10" s="47">
        <v>10</v>
      </c>
      <c r="I10" s="47">
        <v>0</v>
      </c>
      <c r="J10" s="47" t="s">
        <v>163</v>
      </c>
      <c r="K10" s="47" t="s">
        <v>105</v>
      </c>
      <c r="L10" s="47">
        <v>29</v>
      </c>
      <c r="M10" s="47">
        <v>5</v>
      </c>
      <c r="N10" s="47">
        <v>14</v>
      </c>
      <c r="O10" s="47">
        <v>9</v>
      </c>
      <c r="P10" s="47">
        <v>59</v>
      </c>
      <c r="Q10" s="93" t="s">
        <v>167</v>
      </c>
      <c r="R10" s="94">
        <v>2.1</v>
      </c>
      <c r="S10" s="97">
        <v>16.7</v>
      </c>
      <c r="T10" s="97">
        <v>96.9</v>
      </c>
      <c r="U10" s="97">
        <v>40</v>
      </c>
      <c r="V10" s="98">
        <v>1006.5</v>
      </c>
      <c r="W10" s="103">
        <v>2.6</v>
      </c>
      <c r="X10" s="96">
        <v>8.4</v>
      </c>
      <c r="Y10" s="93" t="s">
        <v>173</v>
      </c>
      <c r="Z10" s="97">
        <v>0.24</v>
      </c>
      <c r="AA10" s="97">
        <v>2.1</v>
      </c>
      <c r="AB10" s="97">
        <v>0.03</v>
      </c>
      <c r="AC10" s="97">
        <v>1</v>
      </c>
      <c r="AD10" s="97">
        <v>0.047</v>
      </c>
      <c r="AE10" s="97">
        <v>0.008</v>
      </c>
      <c r="AF10" s="95" t="s">
        <v>174</v>
      </c>
      <c r="AG10" s="99">
        <v>18</v>
      </c>
      <c r="AH10" s="190">
        <v>40</v>
      </c>
      <c r="AI10" s="100">
        <v>30</v>
      </c>
      <c r="AJ10" s="100">
        <v>49</v>
      </c>
      <c r="AK10" s="100">
        <v>6</v>
      </c>
      <c r="AL10" s="97" t="s">
        <v>175</v>
      </c>
      <c r="AM10" s="100">
        <v>2.6</v>
      </c>
      <c r="AN10" s="100">
        <v>2.3</v>
      </c>
      <c r="AO10" s="97" t="s">
        <v>176</v>
      </c>
      <c r="AP10" s="100">
        <v>2.7</v>
      </c>
      <c r="AQ10" s="100">
        <v>40</v>
      </c>
      <c r="AR10" s="97" t="s">
        <v>177</v>
      </c>
      <c r="AS10" s="100">
        <v>5</v>
      </c>
      <c r="AT10" s="100">
        <v>2.9</v>
      </c>
      <c r="AU10" s="100">
        <v>8.1</v>
      </c>
      <c r="AV10" s="100">
        <v>0.34</v>
      </c>
      <c r="AW10" s="97" t="s">
        <v>178</v>
      </c>
      <c r="AX10" s="100">
        <v>0.13</v>
      </c>
      <c r="AY10" s="100">
        <v>0.12</v>
      </c>
      <c r="AZ10" s="100">
        <v>0.45</v>
      </c>
      <c r="BA10" s="97" t="s">
        <v>179</v>
      </c>
      <c r="BB10" s="97" t="s">
        <v>182</v>
      </c>
      <c r="BC10" s="100">
        <v>0.033</v>
      </c>
      <c r="BD10" s="100">
        <v>0.067</v>
      </c>
      <c r="BE10" s="97" t="s">
        <v>180</v>
      </c>
      <c r="BF10" s="94" t="s">
        <v>179</v>
      </c>
      <c r="BG10" s="101">
        <v>0.032</v>
      </c>
      <c r="BH10" s="94" t="s">
        <v>180</v>
      </c>
      <c r="BI10" s="94" t="s">
        <v>181</v>
      </c>
      <c r="BJ10" s="100">
        <v>4.3</v>
      </c>
      <c r="BK10" s="93" t="s">
        <v>177</v>
      </c>
      <c r="BL10" s="102">
        <v>0.57</v>
      </c>
      <c r="BM10" s="102">
        <v>0.33</v>
      </c>
      <c r="BN10" s="102">
        <v>0.12</v>
      </c>
      <c r="BO10" s="102">
        <v>0.45</v>
      </c>
      <c r="BP10" s="100">
        <v>0.37</v>
      </c>
      <c r="BQ10" s="101">
        <v>0.59</v>
      </c>
      <c r="BR10" s="101">
        <v>0.11</v>
      </c>
      <c r="BS10" s="94">
        <v>1.5</v>
      </c>
      <c r="BT10" s="94">
        <v>0.62</v>
      </c>
      <c r="BU10" s="111" t="s">
        <v>225</v>
      </c>
      <c r="BV10" s="103">
        <v>0.098</v>
      </c>
    </row>
    <row r="11" spans="2:74" ht="19.5" customHeight="1" thickBot="1">
      <c r="B11" s="21" t="s">
        <v>28</v>
      </c>
      <c r="C11" s="38" t="s">
        <v>111</v>
      </c>
      <c r="D11" s="52" t="s">
        <v>105</v>
      </c>
      <c r="E11" s="47">
        <v>29</v>
      </c>
      <c r="F11" s="47">
        <v>5</v>
      </c>
      <c r="G11" s="47">
        <v>14</v>
      </c>
      <c r="H11" s="47">
        <v>10</v>
      </c>
      <c r="I11" s="47">
        <v>0</v>
      </c>
      <c r="J11" s="47" t="s">
        <v>163</v>
      </c>
      <c r="K11" s="47" t="s">
        <v>105</v>
      </c>
      <c r="L11" s="47">
        <v>29</v>
      </c>
      <c r="M11" s="47">
        <v>5</v>
      </c>
      <c r="N11" s="47">
        <v>15</v>
      </c>
      <c r="O11" s="47">
        <v>9</v>
      </c>
      <c r="P11" s="47">
        <v>59</v>
      </c>
      <c r="Q11" s="104" t="s">
        <v>168</v>
      </c>
      <c r="R11" s="105">
        <v>2.6</v>
      </c>
      <c r="S11" s="105">
        <v>19.1</v>
      </c>
      <c r="T11" s="105">
        <v>77.6</v>
      </c>
      <c r="U11" s="105">
        <v>0.5</v>
      </c>
      <c r="V11" s="105">
        <v>1007.6</v>
      </c>
      <c r="W11" s="106">
        <v>17</v>
      </c>
      <c r="X11" s="118">
        <v>7.1</v>
      </c>
      <c r="Y11" s="104" t="s">
        <v>173</v>
      </c>
      <c r="Z11" s="119">
        <v>0.15</v>
      </c>
      <c r="AA11" s="119">
        <v>1.9</v>
      </c>
      <c r="AB11" s="120">
        <v>0.053</v>
      </c>
      <c r="AC11" s="119">
        <v>0.94</v>
      </c>
      <c r="AD11" s="119">
        <v>0.017</v>
      </c>
      <c r="AE11" s="119">
        <v>0.0059</v>
      </c>
      <c r="AF11" s="106" t="s">
        <v>174</v>
      </c>
      <c r="AG11" s="121">
        <v>77</v>
      </c>
      <c r="AH11" s="195">
        <v>100</v>
      </c>
      <c r="AI11" s="122">
        <v>40</v>
      </c>
      <c r="AJ11" s="122">
        <v>17</v>
      </c>
      <c r="AK11" s="119" t="s">
        <v>183</v>
      </c>
      <c r="AL11" s="119" t="s">
        <v>175</v>
      </c>
      <c r="AM11" s="122">
        <v>0.7</v>
      </c>
      <c r="AN11" s="122">
        <v>6.8</v>
      </c>
      <c r="AO11" s="119" t="s">
        <v>176</v>
      </c>
      <c r="AP11" s="122">
        <v>1.1</v>
      </c>
      <c r="AQ11" s="122">
        <v>30</v>
      </c>
      <c r="AR11" s="122">
        <v>0.01</v>
      </c>
      <c r="AS11" s="122">
        <v>1.6</v>
      </c>
      <c r="AT11" s="122">
        <v>1.7</v>
      </c>
      <c r="AU11" s="122">
        <v>8.4</v>
      </c>
      <c r="AV11" s="122">
        <v>0.38</v>
      </c>
      <c r="AW11" s="119" t="s">
        <v>178</v>
      </c>
      <c r="AX11" s="122">
        <v>0.027</v>
      </c>
      <c r="AY11" s="122">
        <v>0.18</v>
      </c>
      <c r="AZ11" s="122">
        <v>0.3</v>
      </c>
      <c r="BA11" s="119" t="s">
        <v>179</v>
      </c>
      <c r="BB11" s="119" t="s">
        <v>182</v>
      </c>
      <c r="BC11" s="122">
        <v>0.027</v>
      </c>
      <c r="BD11" s="122">
        <v>0.029</v>
      </c>
      <c r="BE11" s="119" t="s">
        <v>180</v>
      </c>
      <c r="BF11" s="105" t="s">
        <v>179</v>
      </c>
      <c r="BG11" s="123">
        <v>0.042</v>
      </c>
      <c r="BH11" s="105" t="s">
        <v>180</v>
      </c>
      <c r="BI11" s="105" t="s">
        <v>181</v>
      </c>
      <c r="BJ11" s="122">
        <v>2.9</v>
      </c>
      <c r="BK11" s="104" t="s">
        <v>177</v>
      </c>
      <c r="BL11" s="124">
        <v>0.4</v>
      </c>
      <c r="BM11" s="124">
        <v>0.23</v>
      </c>
      <c r="BN11" s="124">
        <v>0.09</v>
      </c>
      <c r="BO11" s="124">
        <v>0.39</v>
      </c>
      <c r="BP11" s="122">
        <v>0.29</v>
      </c>
      <c r="BQ11" s="123">
        <v>0.43</v>
      </c>
      <c r="BR11" s="123">
        <v>0.1</v>
      </c>
      <c r="BS11" s="105">
        <v>1.1</v>
      </c>
      <c r="BT11" s="105">
        <v>0.43</v>
      </c>
      <c r="BU11" s="111" t="s">
        <v>225</v>
      </c>
      <c r="BV11" s="125">
        <v>0.067</v>
      </c>
    </row>
    <row r="12" spans="2:74" ht="19.5" customHeight="1">
      <c r="B12" s="67" t="s">
        <v>112</v>
      </c>
      <c r="C12" s="39" t="s">
        <v>113</v>
      </c>
      <c r="D12" s="68" t="s">
        <v>105</v>
      </c>
      <c r="E12" s="69">
        <v>29</v>
      </c>
      <c r="F12" s="69">
        <v>5</v>
      </c>
      <c r="G12" s="69">
        <v>15</v>
      </c>
      <c r="H12" s="69">
        <v>10</v>
      </c>
      <c r="I12" s="69">
        <v>0</v>
      </c>
      <c r="J12" s="69" t="s">
        <v>163</v>
      </c>
      <c r="K12" s="69" t="s">
        <v>105</v>
      </c>
      <c r="L12" s="69">
        <v>29</v>
      </c>
      <c r="M12" s="69">
        <v>5</v>
      </c>
      <c r="N12" s="69">
        <v>16</v>
      </c>
      <c r="O12" s="69">
        <v>9</v>
      </c>
      <c r="P12" s="69">
        <v>59</v>
      </c>
      <c r="Q12" s="126" t="s">
        <v>169</v>
      </c>
      <c r="R12" s="127">
        <v>2.5</v>
      </c>
      <c r="S12" s="127">
        <v>18.5</v>
      </c>
      <c r="T12" s="127">
        <v>83.8</v>
      </c>
      <c r="U12" s="127" t="s">
        <v>166</v>
      </c>
      <c r="V12" s="127">
        <v>1007.9</v>
      </c>
      <c r="W12" s="128">
        <v>7.8</v>
      </c>
      <c r="X12" s="129">
        <v>13.9</v>
      </c>
      <c r="Y12" s="126" t="s">
        <v>173</v>
      </c>
      <c r="Z12" s="130">
        <v>0.18</v>
      </c>
      <c r="AA12" s="130">
        <v>4.4</v>
      </c>
      <c r="AB12" s="131">
        <v>0.086</v>
      </c>
      <c r="AC12" s="130">
        <v>1.9</v>
      </c>
      <c r="AD12" s="130">
        <v>0.04</v>
      </c>
      <c r="AE12" s="130">
        <v>0.011</v>
      </c>
      <c r="AF12" s="128" t="s">
        <v>174</v>
      </c>
      <c r="AG12" s="132">
        <v>120</v>
      </c>
      <c r="AH12" s="196">
        <v>50</v>
      </c>
      <c r="AI12" s="133">
        <v>80</v>
      </c>
      <c r="AJ12" s="133">
        <v>70</v>
      </c>
      <c r="AK12" s="133">
        <v>15</v>
      </c>
      <c r="AL12" s="130" t="s">
        <v>175</v>
      </c>
      <c r="AM12" s="133">
        <v>1.7</v>
      </c>
      <c r="AN12" s="133">
        <v>7.7</v>
      </c>
      <c r="AO12" s="130" t="s">
        <v>176</v>
      </c>
      <c r="AP12" s="133">
        <v>4.3</v>
      </c>
      <c r="AQ12" s="133">
        <v>80</v>
      </c>
      <c r="AR12" s="133">
        <v>0.013</v>
      </c>
      <c r="AS12" s="133">
        <v>2.5</v>
      </c>
      <c r="AT12" s="133">
        <v>3.6</v>
      </c>
      <c r="AU12" s="133">
        <v>16</v>
      </c>
      <c r="AV12" s="133">
        <v>0.67</v>
      </c>
      <c r="AW12" s="133">
        <v>0.6</v>
      </c>
      <c r="AX12" s="133">
        <v>0.21</v>
      </c>
      <c r="AY12" s="133">
        <v>0.41</v>
      </c>
      <c r="AZ12" s="133">
        <v>1.1</v>
      </c>
      <c r="BA12" s="133">
        <v>0.011</v>
      </c>
      <c r="BB12" s="130" t="s">
        <v>182</v>
      </c>
      <c r="BC12" s="133">
        <v>0.072</v>
      </c>
      <c r="BD12" s="133">
        <v>0.12</v>
      </c>
      <c r="BE12" s="130" t="s">
        <v>180</v>
      </c>
      <c r="BF12" s="127" t="s">
        <v>179</v>
      </c>
      <c r="BG12" s="134">
        <v>0.08</v>
      </c>
      <c r="BH12" s="127" t="s">
        <v>180</v>
      </c>
      <c r="BI12" s="134">
        <v>0.001</v>
      </c>
      <c r="BJ12" s="133">
        <v>7.6</v>
      </c>
      <c r="BK12" s="126" t="s">
        <v>177</v>
      </c>
      <c r="BL12" s="135">
        <v>0.68</v>
      </c>
      <c r="BM12" s="135">
        <v>0.3</v>
      </c>
      <c r="BN12" s="135">
        <v>0.09</v>
      </c>
      <c r="BO12" s="135">
        <v>0.56</v>
      </c>
      <c r="BP12" s="133">
        <v>0.58</v>
      </c>
      <c r="BQ12" s="134">
        <v>0.75</v>
      </c>
      <c r="BR12" s="134">
        <v>0.12</v>
      </c>
      <c r="BS12" s="127">
        <v>1.6</v>
      </c>
      <c r="BT12" s="127">
        <v>0.89</v>
      </c>
      <c r="BU12" s="128" t="s">
        <v>225</v>
      </c>
      <c r="BV12" s="136">
        <v>0.14</v>
      </c>
    </row>
    <row r="13" spans="2:74" ht="19.5" customHeight="1">
      <c r="B13" s="21" t="s">
        <v>112</v>
      </c>
      <c r="C13" s="38" t="s">
        <v>114</v>
      </c>
      <c r="D13" s="52" t="s">
        <v>105</v>
      </c>
      <c r="E13" s="47">
        <v>29</v>
      </c>
      <c r="F13" s="47">
        <v>5</v>
      </c>
      <c r="G13" s="47">
        <v>16</v>
      </c>
      <c r="H13" s="47">
        <v>10</v>
      </c>
      <c r="I13" s="47">
        <v>0</v>
      </c>
      <c r="J13" s="47" t="s">
        <v>163</v>
      </c>
      <c r="K13" s="47" t="s">
        <v>105</v>
      </c>
      <c r="L13" s="47">
        <v>29</v>
      </c>
      <c r="M13" s="47">
        <v>5</v>
      </c>
      <c r="N13" s="47">
        <v>17</v>
      </c>
      <c r="O13" s="47">
        <v>9</v>
      </c>
      <c r="P13" s="47">
        <v>59</v>
      </c>
      <c r="Q13" s="108" t="s">
        <v>164</v>
      </c>
      <c r="R13" s="114">
        <v>2.4</v>
      </c>
      <c r="S13" s="114">
        <v>18.2</v>
      </c>
      <c r="T13" s="114">
        <v>73</v>
      </c>
      <c r="U13" s="114" t="s">
        <v>166</v>
      </c>
      <c r="V13" s="114">
        <v>1005.7</v>
      </c>
      <c r="W13" s="111">
        <v>15.9</v>
      </c>
      <c r="X13" s="96">
        <v>16.6</v>
      </c>
      <c r="Y13" s="93" t="s">
        <v>173</v>
      </c>
      <c r="Z13" s="97">
        <v>0.34</v>
      </c>
      <c r="AA13" s="97">
        <v>3.3</v>
      </c>
      <c r="AB13" s="98">
        <v>0.12</v>
      </c>
      <c r="AC13" s="97">
        <v>1.4</v>
      </c>
      <c r="AD13" s="97">
        <v>0.08</v>
      </c>
      <c r="AE13" s="97">
        <v>0.017</v>
      </c>
      <c r="AF13" s="95" t="s">
        <v>174</v>
      </c>
      <c r="AG13" s="99">
        <v>160</v>
      </c>
      <c r="AH13" s="190">
        <v>100</v>
      </c>
      <c r="AI13" s="100">
        <v>200</v>
      </c>
      <c r="AJ13" s="100">
        <v>130</v>
      </c>
      <c r="AK13" s="100">
        <v>15</v>
      </c>
      <c r="AL13" s="100">
        <v>0.02</v>
      </c>
      <c r="AM13" s="100">
        <v>3.9</v>
      </c>
      <c r="AN13" s="100">
        <v>9.3</v>
      </c>
      <c r="AO13" s="100">
        <v>1</v>
      </c>
      <c r="AP13" s="100">
        <v>7.3</v>
      </c>
      <c r="AQ13" s="100">
        <v>130</v>
      </c>
      <c r="AR13" s="100">
        <v>0.046</v>
      </c>
      <c r="AS13" s="100">
        <v>3.8</v>
      </c>
      <c r="AT13" s="100">
        <v>5.2</v>
      </c>
      <c r="AU13" s="100">
        <v>28</v>
      </c>
      <c r="AV13" s="100">
        <v>0.78</v>
      </c>
      <c r="AW13" s="97" t="s">
        <v>178</v>
      </c>
      <c r="AX13" s="100">
        <v>0.41</v>
      </c>
      <c r="AY13" s="100">
        <v>0.78</v>
      </c>
      <c r="AZ13" s="100">
        <v>1.4</v>
      </c>
      <c r="BA13" s="100">
        <v>0.035</v>
      </c>
      <c r="BB13" s="97" t="s">
        <v>182</v>
      </c>
      <c r="BC13" s="100">
        <v>0.14</v>
      </c>
      <c r="BD13" s="100">
        <v>0.23</v>
      </c>
      <c r="BE13" s="100">
        <v>0.0061</v>
      </c>
      <c r="BF13" s="101">
        <v>0.003</v>
      </c>
      <c r="BG13" s="101">
        <v>1</v>
      </c>
      <c r="BH13" s="94" t="s">
        <v>180</v>
      </c>
      <c r="BI13" s="101">
        <v>0.017</v>
      </c>
      <c r="BJ13" s="100">
        <v>11</v>
      </c>
      <c r="BK13" s="93" t="s">
        <v>177</v>
      </c>
      <c r="BL13" s="102">
        <v>1.1</v>
      </c>
      <c r="BM13" s="102">
        <v>0.65</v>
      </c>
      <c r="BN13" s="102">
        <v>0.23</v>
      </c>
      <c r="BO13" s="102">
        <v>1</v>
      </c>
      <c r="BP13" s="100">
        <v>1.4</v>
      </c>
      <c r="BQ13" s="101">
        <v>0.69</v>
      </c>
      <c r="BR13" s="101">
        <v>0.11</v>
      </c>
      <c r="BS13" s="94">
        <v>3</v>
      </c>
      <c r="BT13" s="94">
        <v>1.2</v>
      </c>
      <c r="BU13" s="111" t="s">
        <v>225</v>
      </c>
      <c r="BV13" s="103">
        <v>0.23</v>
      </c>
    </row>
    <row r="14" spans="2:74" ht="19.5" customHeight="1">
      <c r="B14" s="21" t="s">
        <v>112</v>
      </c>
      <c r="C14" s="22" t="s">
        <v>115</v>
      </c>
      <c r="D14" s="53" t="s">
        <v>105</v>
      </c>
      <c r="E14" s="23">
        <v>29</v>
      </c>
      <c r="F14" s="23">
        <v>5</v>
      </c>
      <c r="G14" s="23">
        <v>17</v>
      </c>
      <c r="H14" s="23">
        <v>10</v>
      </c>
      <c r="I14" s="23">
        <v>0</v>
      </c>
      <c r="J14" s="23" t="s">
        <v>163</v>
      </c>
      <c r="K14" s="23" t="s">
        <v>105</v>
      </c>
      <c r="L14" s="23">
        <v>29</v>
      </c>
      <c r="M14" s="23">
        <v>5</v>
      </c>
      <c r="N14" s="23">
        <v>18</v>
      </c>
      <c r="O14" s="23">
        <v>9</v>
      </c>
      <c r="P14" s="23">
        <v>59</v>
      </c>
      <c r="Q14" s="93" t="s">
        <v>170</v>
      </c>
      <c r="R14" s="94">
        <v>2.9</v>
      </c>
      <c r="S14" s="94">
        <v>18.3</v>
      </c>
      <c r="T14" s="94">
        <v>70.4</v>
      </c>
      <c r="U14" s="94" t="s">
        <v>166</v>
      </c>
      <c r="V14" s="94">
        <v>1006.8</v>
      </c>
      <c r="W14" s="95">
        <v>17.1</v>
      </c>
      <c r="X14" s="96">
        <v>14.1</v>
      </c>
      <c r="Y14" s="93" t="s">
        <v>173</v>
      </c>
      <c r="Z14" s="97">
        <v>0.38</v>
      </c>
      <c r="AA14" s="97">
        <v>3.1</v>
      </c>
      <c r="AB14" s="98">
        <v>0.11</v>
      </c>
      <c r="AC14" s="97">
        <v>1.4</v>
      </c>
      <c r="AD14" s="97">
        <v>0.056</v>
      </c>
      <c r="AE14" s="97">
        <v>0.013</v>
      </c>
      <c r="AF14" s="95" t="s">
        <v>174</v>
      </c>
      <c r="AG14" s="99">
        <v>150</v>
      </c>
      <c r="AH14" s="190">
        <v>70</v>
      </c>
      <c r="AI14" s="100">
        <v>140</v>
      </c>
      <c r="AJ14" s="100">
        <v>87</v>
      </c>
      <c r="AK14" s="100">
        <v>15</v>
      </c>
      <c r="AL14" s="97" t="s">
        <v>175</v>
      </c>
      <c r="AM14" s="100">
        <v>3.8</v>
      </c>
      <c r="AN14" s="100">
        <v>4.2</v>
      </c>
      <c r="AO14" s="100">
        <v>2</v>
      </c>
      <c r="AP14" s="100">
        <v>7.8</v>
      </c>
      <c r="AQ14" s="100">
        <v>130</v>
      </c>
      <c r="AR14" s="100">
        <v>0.034</v>
      </c>
      <c r="AS14" s="100">
        <v>0.81</v>
      </c>
      <c r="AT14" s="100">
        <v>7.7</v>
      </c>
      <c r="AU14" s="100">
        <v>33</v>
      </c>
      <c r="AV14" s="100">
        <v>1.3</v>
      </c>
      <c r="AW14" s="97" t="s">
        <v>178</v>
      </c>
      <c r="AX14" s="100">
        <v>0.26</v>
      </c>
      <c r="AY14" s="100">
        <v>0.69</v>
      </c>
      <c r="AZ14" s="100">
        <v>2</v>
      </c>
      <c r="BA14" s="100">
        <v>0.016</v>
      </c>
      <c r="BB14" s="100">
        <v>12</v>
      </c>
      <c r="BC14" s="100">
        <v>0.1</v>
      </c>
      <c r="BD14" s="100">
        <v>0.17</v>
      </c>
      <c r="BE14" s="100">
        <v>0.0043</v>
      </c>
      <c r="BF14" s="94" t="s">
        <v>179</v>
      </c>
      <c r="BG14" s="101">
        <v>0.31</v>
      </c>
      <c r="BH14" s="94" t="s">
        <v>180</v>
      </c>
      <c r="BI14" s="101">
        <v>0.0052</v>
      </c>
      <c r="BJ14" s="100">
        <v>19</v>
      </c>
      <c r="BK14" s="93" t="s">
        <v>177</v>
      </c>
      <c r="BL14" s="102">
        <v>0.9</v>
      </c>
      <c r="BM14" s="102">
        <v>0.56</v>
      </c>
      <c r="BN14" s="102">
        <v>0.21</v>
      </c>
      <c r="BO14" s="102">
        <v>0.82</v>
      </c>
      <c r="BP14" s="100">
        <v>1.1</v>
      </c>
      <c r="BQ14" s="101">
        <v>0.69</v>
      </c>
      <c r="BR14" s="101">
        <v>0.1</v>
      </c>
      <c r="BS14" s="94">
        <v>2.5</v>
      </c>
      <c r="BT14" s="94">
        <v>1.1</v>
      </c>
      <c r="BU14" s="111" t="s">
        <v>225</v>
      </c>
      <c r="BV14" s="103">
        <v>0.42</v>
      </c>
    </row>
    <row r="15" spans="2:74" ht="19.5" customHeight="1">
      <c r="B15" s="21" t="s">
        <v>112</v>
      </c>
      <c r="C15" s="22" t="s">
        <v>116</v>
      </c>
      <c r="D15" s="53" t="s">
        <v>105</v>
      </c>
      <c r="E15" s="23">
        <v>29</v>
      </c>
      <c r="F15" s="23">
        <v>5</v>
      </c>
      <c r="G15" s="23">
        <v>18</v>
      </c>
      <c r="H15" s="23">
        <v>10</v>
      </c>
      <c r="I15" s="23">
        <v>0</v>
      </c>
      <c r="J15" s="23" t="s">
        <v>163</v>
      </c>
      <c r="K15" s="23" t="s">
        <v>105</v>
      </c>
      <c r="L15" s="23">
        <v>29</v>
      </c>
      <c r="M15" s="23">
        <v>5</v>
      </c>
      <c r="N15" s="23">
        <v>19</v>
      </c>
      <c r="O15" s="23">
        <v>9</v>
      </c>
      <c r="P15" s="23">
        <v>59</v>
      </c>
      <c r="Q15" s="93" t="s">
        <v>171</v>
      </c>
      <c r="R15" s="94">
        <v>2.3</v>
      </c>
      <c r="S15" s="94">
        <v>18.4</v>
      </c>
      <c r="T15" s="94">
        <v>76</v>
      </c>
      <c r="U15" s="94" t="s">
        <v>166</v>
      </c>
      <c r="V15" s="94">
        <v>1012</v>
      </c>
      <c r="W15" s="95">
        <v>19.4</v>
      </c>
      <c r="X15" s="96">
        <v>18.6</v>
      </c>
      <c r="Y15" s="93" t="s">
        <v>173</v>
      </c>
      <c r="Z15" s="97">
        <v>0.42</v>
      </c>
      <c r="AA15" s="97">
        <v>5.6</v>
      </c>
      <c r="AB15" s="98">
        <v>0.11</v>
      </c>
      <c r="AC15" s="97">
        <v>2.3</v>
      </c>
      <c r="AD15" s="97">
        <v>0.062</v>
      </c>
      <c r="AE15" s="97">
        <v>0.016</v>
      </c>
      <c r="AF15" s="95" t="s">
        <v>174</v>
      </c>
      <c r="AG15" s="99">
        <v>130</v>
      </c>
      <c r="AH15" s="190">
        <v>50</v>
      </c>
      <c r="AI15" s="100">
        <v>90</v>
      </c>
      <c r="AJ15" s="100">
        <v>82</v>
      </c>
      <c r="AK15" s="100">
        <v>14</v>
      </c>
      <c r="AL15" s="97" t="s">
        <v>175</v>
      </c>
      <c r="AM15" s="100">
        <v>2.2</v>
      </c>
      <c r="AN15" s="100">
        <v>13</v>
      </c>
      <c r="AO15" s="97" t="s">
        <v>176</v>
      </c>
      <c r="AP15" s="100">
        <v>6.4</v>
      </c>
      <c r="AQ15" s="100">
        <v>100</v>
      </c>
      <c r="AR15" s="100">
        <v>0.033</v>
      </c>
      <c r="AS15" s="100">
        <v>5.2</v>
      </c>
      <c r="AT15" s="100">
        <v>4.6</v>
      </c>
      <c r="AU15" s="100">
        <v>21</v>
      </c>
      <c r="AV15" s="100">
        <v>0.94</v>
      </c>
      <c r="AW15" s="100">
        <v>0.8</v>
      </c>
      <c r="AX15" s="100">
        <v>0.23</v>
      </c>
      <c r="AY15" s="100">
        <v>0.66</v>
      </c>
      <c r="AZ15" s="100">
        <v>0.99</v>
      </c>
      <c r="BA15" s="100">
        <v>0.013</v>
      </c>
      <c r="BB15" s="100">
        <v>14</v>
      </c>
      <c r="BC15" s="100">
        <v>0.12</v>
      </c>
      <c r="BD15" s="100">
        <v>0.19</v>
      </c>
      <c r="BE15" s="100">
        <v>0.0065</v>
      </c>
      <c r="BF15" s="94" t="s">
        <v>179</v>
      </c>
      <c r="BG15" s="101">
        <v>0.21</v>
      </c>
      <c r="BH15" s="94" t="s">
        <v>180</v>
      </c>
      <c r="BI15" s="101">
        <v>0.0047</v>
      </c>
      <c r="BJ15" s="100">
        <v>10</v>
      </c>
      <c r="BK15" s="93" t="s">
        <v>177</v>
      </c>
      <c r="BL15" s="102">
        <v>1.1</v>
      </c>
      <c r="BM15" s="102">
        <v>0.62</v>
      </c>
      <c r="BN15" s="102">
        <v>0.2</v>
      </c>
      <c r="BO15" s="102">
        <v>1.2</v>
      </c>
      <c r="BP15" s="100">
        <v>1.3</v>
      </c>
      <c r="BQ15" s="101">
        <v>0.76</v>
      </c>
      <c r="BR15" s="101">
        <v>0.12</v>
      </c>
      <c r="BS15" s="94">
        <v>3.1</v>
      </c>
      <c r="BT15" s="94">
        <v>0.98</v>
      </c>
      <c r="BU15" s="111" t="s">
        <v>225</v>
      </c>
      <c r="BV15" s="103">
        <v>0.21</v>
      </c>
    </row>
    <row r="16" spans="2:74" ht="19.5" customHeight="1">
      <c r="B16" s="62" t="s">
        <v>112</v>
      </c>
      <c r="C16" s="22" t="s">
        <v>117</v>
      </c>
      <c r="D16" s="53" t="s">
        <v>105</v>
      </c>
      <c r="E16" s="23">
        <v>29</v>
      </c>
      <c r="F16" s="23">
        <v>5</v>
      </c>
      <c r="G16" s="23">
        <v>19</v>
      </c>
      <c r="H16" s="23">
        <v>10</v>
      </c>
      <c r="I16" s="23">
        <v>0</v>
      </c>
      <c r="J16" s="23" t="s">
        <v>163</v>
      </c>
      <c r="K16" s="23" t="s">
        <v>105</v>
      </c>
      <c r="L16" s="23">
        <v>29</v>
      </c>
      <c r="M16" s="23">
        <v>5</v>
      </c>
      <c r="N16" s="23">
        <v>20</v>
      </c>
      <c r="O16" s="23">
        <v>9</v>
      </c>
      <c r="P16" s="23">
        <v>59</v>
      </c>
      <c r="Q16" s="93" t="s">
        <v>171</v>
      </c>
      <c r="R16" s="94">
        <v>2.8</v>
      </c>
      <c r="S16" s="94">
        <v>18.8</v>
      </c>
      <c r="T16" s="94">
        <v>75.1</v>
      </c>
      <c r="U16" s="94" t="s">
        <v>166</v>
      </c>
      <c r="V16" s="94">
        <v>1014.5</v>
      </c>
      <c r="W16" s="95">
        <v>28.3</v>
      </c>
      <c r="X16" s="96">
        <v>21.7</v>
      </c>
      <c r="Y16" s="93" t="s">
        <v>173</v>
      </c>
      <c r="Z16" s="97">
        <v>0.24</v>
      </c>
      <c r="AA16" s="97">
        <v>6.5</v>
      </c>
      <c r="AB16" s="98">
        <v>0.093</v>
      </c>
      <c r="AC16" s="97">
        <v>2.7</v>
      </c>
      <c r="AD16" s="97">
        <v>0.037</v>
      </c>
      <c r="AE16" s="97">
        <v>0.012</v>
      </c>
      <c r="AF16" s="95" t="s">
        <v>174</v>
      </c>
      <c r="AG16" s="99">
        <v>150</v>
      </c>
      <c r="AH16" s="190">
        <v>50</v>
      </c>
      <c r="AI16" s="100">
        <v>100</v>
      </c>
      <c r="AJ16" s="100">
        <v>68</v>
      </c>
      <c r="AK16" s="100">
        <v>16</v>
      </c>
      <c r="AL16" s="97" t="s">
        <v>175</v>
      </c>
      <c r="AM16" s="100">
        <v>1.9</v>
      </c>
      <c r="AN16" s="100">
        <v>16</v>
      </c>
      <c r="AO16" s="97" t="s">
        <v>176</v>
      </c>
      <c r="AP16" s="100">
        <v>5.7</v>
      </c>
      <c r="AQ16" s="100">
        <v>170</v>
      </c>
      <c r="AR16" s="100">
        <v>0.04</v>
      </c>
      <c r="AS16" s="100">
        <v>5.7</v>
      </c>
      <c r="AT16" s="100">
        <v>4.9</v>
      </c>
      <c r="AU16" s="100">
        <v>21</v>
      </c>
      <c r="AV16" s="100">
        <v>0.87</v>
      </c>
      <c r="AW16" s="100">
        <v>0.6</v>
      </c>
      <c r="AX16" s="100">
        <v>0.2</v>
      </c>
      <c r="AY16" s="100">
        <v>0.7</v>
      </c>
      <c r="AZ16" s="100">
        <v>0.87</v>
      </c>
      <c r="BA16" s="100">
        <v>0.013</v>
      </c>
      <c r="BB16" s="100">
        <v>17</v>
      </c>
      <c r="BC16" s="100">
        <v>0.12</v>
      </c>
      <c r="BD16" s="100">
        <v>0.18</v>
      </c>
      <c r="BE16" s="100">
        <v>0.0051</v>
      </c>
      <c r="BF16" s="94" t="s">
        <v>179</v>
      </c>
      <c r="BG16" s="101">
        <v>0.54</v>
      </c>
      <c r="BH16" s="94" t="s">
        <v>180</v>
      </c>
      <c r="BI16" s="101">
        <v>0.004</v>
      </c>
      <c r="BJ16" s="100">
        <v>8.5</v>
      </c>
      <c r="BK16" s="93" t="s">
        <v>177</v>
      </c>
      <c r="BL16" s="102">
        <v>1.2</v>
      </c>
      <c r="BM16" s="102">
        <v>0.54</v>
      </c>
      <c r="BN16" s="102">
        <v>0.16</v>
      </c>
      <c r="BO16" s="102">
        <v>1.1</v>
      </c>
      <c r="BP16" s="100">
        <v>1.1</v>
      </c>
      <c r="BQ16" s="101">
        <v>0.85</v>
      </c>
      <c r="BR16" s="101">
        <v>0.12</v>
      </c>
      <c r="BS16" s="94">
        <v>3</v>
      </c>
      <c r="BT16" s="94">
        <v>0.97</v>
      </c>
      <c r="BU16" s="95" t="s">
        <v>225</v>
      </c>
      <c r="BV16" s="103">
        <v>0.17</v>
      </c>
    </row>
    <row r="17" spans="2:74" ht="19.5" customHeight="1">
      <c r="B17" s="21" t="s">
        <v>112</v>
      </c>
      <c r="C17" s="28" t="s">
        <v>118</v>
      </c>
      <c r="D17" s="54" t="s">
        <v>105</v>
      </c>
      <c r="E17" s="29">
        <v>29</v>
      </c>
      <c r="F17" s="29">
        <v>5</v>
      </c>
      <c r="G17" s="29">
        <v>20</v>
      </c>
      <c r="H17" s="29">
        <v>10</v>
      </c>
      <c r="I17" s="29">
        <v>0</v>
      </c>
      <c r="J17" s="29" t="s">
        <v>163</v>
      </c>
      <c r="K17" s="29" t="s">
        <v>105</v>
      </c>
      <c r="L17" s="29">
        <v>29</v>
      </c>
      <c r="M17" s="29">
        <v>5</v>
      </c>
      <c r="N17" s="29">
        <v>21</v>
      </c>
      <c r="O17" s="29">
        <v>9</v>
      </c>
      <c r="P17" s="29">
        <v>59</v>
      </c>
      <c r="Q17" s="137" t="s">
        <v>171</v>
      </c>
      <c r="R17" s="138">
        <v>2.3</v>
      </c>
      <c r="S17" s="138">
        <v>20.5</v>
      </c>
      <c r="T17" s="138">
        <v>78.8</v>
      </c>
      <c r="U17" s="138" t="s">
        <v>166</v>
      </c>
      <c r="V17" s="138">
        <v>1013.7</v>
      </c>
      <c r="W17" s="139">
        <v>28.6</v>
      </c>
      <c r="X17" s="140">
        <v>28.2</v>
      </c>
      <c r="Y17" s="137" t="s">
        <v>173</v>
      </c>
      <c r="Z17" s="141">
        <v>0.25</v>
      </c>
      <c r="AA17" s="141">
        <v>9.4</v>
      </c>
      <c r="AB17" s="142">
        <v>0.11</v>
      </c>
      <c r="AC17" s="141">
        <v>3.7</v>
      </c>
      <c r="AD17" s="141">
        <v>0.067</v>
      </c>
      <c r="AE17" s="141">
        <v>0.018</v>
      </c>
      <c r="AF17" s="139" t="s">
        <v>174</v>
      </c>
      <c r="AG17" s="143">
        <v>160</v>
      </c>
      <c r="AH17" s="192">
        <v>100</v>
      </c>
      <c r="AI17" s="144">
        <v>120</v>
      </c>
      <c r="AJ17" s="144">
        <v>120</v>
      </c>
      <c r="AK17" s="144">
        <v>20</v>
      </c>
      <c r="AL17" s="141" t="s">
        <v>175</v>
      </c>
      <c r="AM17" s="144">
        <v>3.5</v>
      </c>
      <c r="AN17" s="144">
        <v>29</v>
      </c>
      <c r="AO17" s="141" t="s">
        <v>176</v>
      </c>
      <c r="AP17" s="144">
        <v>6.5</v>
      </c>
      <c r="AQ17" s="144">
        <v>110</v>
      </c>
      <c r="AR17" s="144">
        <v>0.062</v>
      </c>
      <c r="AS17" s="144">
        <v>13</v>
      </c>
      <c r="AT17" s="144">
        <v>6</v>
      </c>
      <c r="AU17" s="144">
        <v>33</v>
      </c>
      <c r="AV17" s="144">
        <v>1</v>
      </c>
      <c r="AW17" s="144">
        <v>0.8</v>
      </c>
      <c r="AX17" s="144">
        <v>0.3</v>
      </c>
      <c r="AY17" s="144">
        <v>0.92</v>
      </c>
      <c r="AZ17" s="144">
        <v>1.7</v>
      </c>
      <c r="BA17" s="144">
        <v>0.029</v>
      </c>
      <c r="BB17" s="144">
        <v>12</v>
      </c>
      <c r="BC17" s="144">
        <v>0.15</v>
      </c>
      <c r="BD17" s="144">
        <v>0.22</v>
      </c>
      <c r="BE17" s="144">
        <v>0.0055</v>
      </c>
      <c r="BF17" s="138" t="s">
        <v>179</v>
      </c>
      <c r="BG17" s="145">
        <v>1.1</v>
      </c>
      <c r="BH17" s="138" t="s">
        <v>180</v>
      </c>
      <c r="BI17" s="145">
        <v>0.0021</v>
      </c>
      <c r="BJ17" s="144">
        <v>13</v>
      </c>
      <c r="BK17" s="137" t="s">
        <v>177</v>
      </c>
      <c r="BL17" s="90">
        <v>1.8</v>
      </c>
      <c r="BM17" s="90">
        <v>0.75</v>
      </c>
      <c r="BN17" s="90">
        <v>0.26</v>
      </c>
      <c r="BO17" s="90">
        <v>1.6</v>
      </c>
      <c r="BP17" s="144">
        <v>1.7</v>
      </c>
      <c r="BQ17" s="145">
        <v>0.84</v>
      </c>
      <c r="BR17" s="145">
        <v>0.15</v>
      </c>
      <c r="BS17" s="138">
        <v>4.4</v>
      </c>
      <c r="BT17" s="138">
        <v>1.1</v>
      </c>
      <c r="BU17" s="111" t="s">
        <v>225</v>
      </c>
      <c r="BV17" s="146">
        <v>0.27</v>
      </c>
    </row>
    <row r="18" spans="2:74" ht="19.5" customHeight="1" thickBot="1">
      <c r="B18" s="24" t="s">
        <v>112</v>
      </c>
      <c r="C18" s="41" t="s">
        <v>119</v>
      </c>
      <c r="D18" s="70" t="s">
        <v>105</v>
      </c>
      <c r="E18" s="46">
        <v>29</v>
      </c>
      <c r="F18" s="46">
        <v>5</v>
      </c>
      <c r="G18" s="46">
        <v>21</v>
      </c>
      <c r="H18" s="46">
        <v>10</v>
      </c>
      <c r="I18" s="46">
        <v>0</v>
      </c>
      <c r="J18" s="46" t="s">
        <v>163</v>
      </c>
      <c r="K18" s="46" t="s">
        <v>105</v>
      </c>
      <c r="L18" s="46">
        <v>29</v>
      </c>
      <c r="M18" s="46">
        <v>5</v>
      </c>
      <c r="N18" s="46">
        <v>22</v>
      </c>
      <c r="O18" s="46">
        <v>9</v>
      </c>
      <c r="P18" s="46">
        <v>59</v>
      </c>
      <c r="Q18" s="147" t="s">
        <v>172</v>
      </c>
      <c r="R18" s="148">
        <v>2.2</v>
      </c>
      <c r="S18" s="148">
        <v>21</v>
      </c>
      <c r="T18" s="148">
        <v>78.3</v>
      </c>
      <c r="U18" s="148" t="s">
        <v>166</v>
      </c>
      <c r="V18" s="148">
        <v>1014.1</v>
      </c>
      <c r="W18" s="149">
        <v>27.4</v>
      </c>
      <c r="X18" s="150">
        <v>20.7</v>
      </c>
      <c r="Y18" s="147" t="s">
        <v>173</v>
      </c>
      <c r="Z18" s="151">
        <v>0.11</v>
      </c>
      <c r="AA18" s="151">
        <v>8.4</v>
      </c>
      <c r="AB18" s="152">
        <v>0.12</v>
      </c>
      <c r="AC18" s="151">
        <v>3.2</v>
      </c>
      <c r="AD18" s="151">
        <v>0.058</v>
      </c>
      <c r="AE18" s="151">
        <v>0.015</v>
      </c>
      <c r="AF18" s="149" t="s">
        <v>174</v>
      </c>
      <c r="AG18" s="153">
        <v>120</v>
      </c>
      <c r="AH18" s="197">
        <v>80</v>
      </c>
      <c r="AI18" s="154">
        <v>80</v>
      </c>
      <c r="AJ18" s="154">
        <v>74</v>
      </c>
      <c r="AK18" s="154">
        <v>11</v>
      </c>
      <c r="AL18" s="151" t="s">
        <v>175</v>
      </c>
      <c r="AM18" s="154">
        <v>2</v>
      </c>
      <c r="AN18" s="154">
        <v>19</v>
      </c>
      <c r="AO18" s="154">
        <v>1</v>
      </c>
      <c r="AP18" s="154">
        <v>3.5</v>
      </c>
      <c r="AQ18" s="154">
        <v>70</v>
      </c>
      <c r="AR18" s="154">
        <v>0.041</v>
      </c>
      <c r="AS18" s="154">
        <v>7.3</v>
      </c>
      <c r="AT18" s="154">
        <v>2.8</v>
      </c>
      <c r="AU18" s="154">
        <v>17</v>
      </c>
      <c r="AV18" s="154">
        <v>1</v>
      </c>
      <c r="AW18" s="154">
        <v>0.8</v>
      </c>
      <c r="AX18" s="154">
        <v>0.23</v>
      </c>
      <c r="AY18" s="154">
        <v>0.54</v>
      </c>
      <c r="AZ18" s="154">
        <v>0.57</v>
      </c>
      <c r="BA18" s="154">
        <v>0.024</v>
      </c>
      <c r="BB18" s="151" t="s">
        <v>182</v>
      </c>
      <c r="BC18" s="154">
        <v>0.091</v>
      </c>
      <c r="BD18" s="154">
        <v>0.12</v>
      </c>
      <c r="BE18" s="151" t="s">
        <v>180</v>
      </c>
      <c r="BF18" s="148" t="s">
        <v>179</v>
      </c>
      <c r="BG18" s="155">
        <v>0.49</v>
      </c>
      <c r="BH18" s="148" t="s">
        <v>180</v>
      </c>
      <c r="BI18" s="155">
        <v>0.0015</v>
      </c>
      <c r="BJ18" s="154">
        <v>8.2</v>
      </c>
      <c r="BK18" s="147" t="s">
        <v>177</v>
      </c>
      <c r="BL18" s="156">
        <v>0.93</v>
      </c>
      <c r="BM18" s="156">
        <v>0.4</v>
      </c>
      <c r="BN18" s="156">
        <v>0.11</v>
      </c>
      <c r="BO18" s="156">
        <v>0.85</v>
      </c>
      <c r="BP18" s="154">
        <v>0.75</v>
      </c>
      <c r="BQ18" s="155">
        <v>0.66</v>
      </c>
      <c r="BR18" s="155">
        <v>0.097</v>
      </c>
      <c r="BS18" s="148">
        <v>2.3</v>
      </c>
      <c r="BT18" s="148">
        <v>0.66</v>
      </c>
      <c r="BU18" s="111" t="s">
        <v>225</v>
      </c>
      <c r="BV18" s="157">
        <v>0.2</v>
      </c>
    </row>
    <row r="19" spans="2:74" ht="19.5" customHeight="1">
      <c r="B19" s="21" t="s">
        <v>28</v>
      </c>
      <c r="C19" s="28" t="s">
        <v>120</v>
      </c>
      <c r="D19" s="54" t="s">
        <v>105</v>
      </c>
      <c r="E19" s="29">
        <v>29</v>
      </c>
      <c r="F19" s="29">
        <v>5</v>
      </c>
      <c r="G19" s="29">
        <v>22</v>
      </c>
      <c r="H19" s="29">
        <v>10</v>
      </c>
      <c r="I19" s="29">
        <v>0</v>
      </c>
      <c r="J19" s="29" t="s">
        <v>163</v>
      </c>
      <c r="K19" s="29" t="s">
        <v>105</v>
      </c>
      <c r="L19" s="29">
        <v>29</v>
      </c>
      <c r="M19" s="29">
        <v>5</v>
      </c>
      <c r="N19" s="29">
        <v>23</v>
      </c>
      <c r="O19" s="29">
        <v>9</v>
      </c>
      <c r="P19" s="29">
        <v>59</v>
      </c>
      <c r="Q19" s="137" t="s">
        <v>172</v>
      </c>
      <c r="R19" s="138">
        <v>2.4</v>
      </c>
      <c r="S19" s="138">
        <v>21.3</v>
      </c>
      <c r="T19" s="138">
        <v>79.4</v>
      </c>
      <c r="U19" s="138" t="s">
        <v>166</v>
      </c>
      <c r="V19" s="138">
        <v>1013.4</v>
      </c>
      <c r="W19" s="139">
        <v>28.5</v>
      </c>
      <c r="X19" s="140">
        <v>13.7</v>
      </c>
      <c r="Y19" s="137" t="s">
        <v>173</v>
      </c>
      <c r="Z19" s="141">
        <v>0.029</v>
      </c>
      <c r="AA19" s="141">
        <v>5.3</v>
      </c>
      <c r="AB19" s="142">
        <v>0.083</v>
      </c>
      <c r="AC19" s="141">
        <v>2.1</v>
      </c>
      <c r="AD19" s="141">
        <v>0.028</v>
      </c>
      <c r="AE19" s="141">
        <v>0.011</v>
      </c>
      <c r="AF19" s="139" t="s">
        <v>174</v>
      </c>
      <c r="AG19" s="143">
        <v>110</v>
      </c>
      <c r="AH19" s="192">
        <v>60</v>
      </c>
      <c r="AI19" s="144">
        <v>90</v>
      </c>
      <c r="AJ19" s="144">
        <v>45</v>
      </c>
      <c r="AK19" s="144">
        <v>30</v>
      </c>
      <c r="AL19" s="141" t="s">
        <v>175</v>
      </c>
      <c r="AM19" s="144">
        <v>1.7</v>
      </c>
      <c r="AN19" s="144">
        <v>14</v>
      </c>
      <c r="AO19" s="141" t="s">
        <v>176</v>
      </c>
      <c r="AP19" s="144">
        <v>3</v>
      </c>
      <c r="AQ19" s="144">
        <v>60</v>
      </c>
      <c r="AR19" s="144">
        <v>0.027</v>
      </c>
      <c r="AS19" s="144">
        <v>5.1</v>
      </c>
      <c r="AT19" s="144">
        <v>2.6</v>
      </c>
      <c r="AU19" s="144">
        <v>15</v>
      </c>
      <c r="AV19" s="144">
        <v>0.68</v>
      </c>
      <c r="AW19" s="141" t="s">
        <v>178</v>
      </c>
      <c r="AX19" s="144">
        <v>0.15</v>
      </c>
      <c r="AY19" s="144">
        <v>0.41</v>
      </c>
      <c r="AZ19" s="144">
        <v>0.65</v>
      </c>
      <c r="BA19" s="144">
        <v>0.01</v>
      </c>
      <c r="BB19" s="144">
        <v>9.1</v>
      </c>
      <c r="BC19" s="144">
        <v>0.082</v>
      </c>
      <c r="BD19" s="144">
        <v>0.14</v>
      </c>
      <c r="BE19" s="144">
        <v>0.0038</v>
      </c>
      <c r="BF19" s="138" t="s">
        <v>179</v>
      </c>
      <c r="BG19" s="145">
        <v>0.23</v>
      </c>
      <c r="BH19" s="138" t="s">
        <v>180</v>
      </c>
      <c r="BI19" s="145">
        <v>0.0015</v>
      </c>
      <c r="BJ19" s="144">
        <v>5.5</v>
      </c>
      <c r="BK19" s="137" t="s">
        <v>177</v>
      </c>
      <c r="BL19" s="90">
        <v>0.5</v>
      </c>
      <c r="BM19" s="90">
        <v>0.26</v>
      </c>
      <c r="BN19" s="90">
        <v>0.06</v>
      </c>
      <c r="BO19" s="90">
        <v>0.45</v>
      </c>
      <c r="BP19" s="144">
        <v>0.42</v>
      </c>
      <c r="BQ19" s="145">
        <v>0.68</v>
      </c>
      <c r="BR19" s="145">
        <v>0.08</v>
      </c>
      <c r="BS19" s="138">
        <v>1.3</v>
      </c>
      <c r="BT19" s="138">
        <v>0.73</v>
      </c>
      <c r="BU19" s="128" t="s">
        <v>225</v>
      </c>
      <c r="BV19" s="146">
        <v>0.11</v>
      </c>
    </row>
    <row r="20" spans="2:74" ht="19.5" customHeight="1">
      <c r="B20" s="16" t="s">
        <v>28</v>
      </c>
      <c r="C20" s="30" t="s">
        <v>121</v>
      </c>
      <c r="D20" s="55" t="s">
        <v>105</v>
      </c>
      <c r="E20" s="31">
        <v>29</v>
      </c>
      <c r="F20" s="31">
        <v>5</v>
      </c>
      <c r="G20" s="31">
        <v>23</v>
      </c>
      <c r="H20" s="31">
        <v>10</v>
      </c>
      <c r="I20" s="31">
        <v>0</v>
      </c>
      <c r="J20" s="31" t="s">
        <v>163</v>
      </c>
      <c r="K20" s="31" t="s">
        <v>105</v>
      </c>
      <c r="L20" s="31">
        <v>29</v>
      </c>
      <c r="M20" s="31">
        <v>5</v>
      </c>
      <c r="N20" s="31">
        <v>24</v>
      </c>
      <c r="O20" s="31">
        <v>9</v>
      </c>
      <c r="P20" s="31">
        <v>59</v>
      </c>
      <c r="Q20" s="158" t="s">
        <v>171</v>
      </c>
      <c r="R20" s="159">
        <v>2.9</v>
      </c>
      <c r="S20" s="159">
        <v>21.2</v>
      </c>
      <c r="T20" s="159">
        <v>75.5</v>
      </c>
      <c r="U20" s="159" t="s">
        <v>166</v>
      </c>
      <c r="V20" s="159">
        <v>1010.6</v>
      </c>
      <c r="W20" s="160">
        <v>29.6</v>
      </c>
      <c r="X20" s="161">
        <v>9.9</v>
      </c>
      <c r="Y20" s="158" t="s">
        <v>173</v>
      </c>
      <c r="Z20" s="162">
        <v>0.04</v>
      </c>
      <c r="AA20" s="162">
        <v>2.8</v>
      </c>
      <c r="AB20" s="163">
        <v>0.057</v>
      </c>
      <c r="AC20" s="162">
        <v>1.2</v>
      </c>
      <c r="AD20" s="162">
        <v>0.018</v>
      </c>
      <c r="AE20" s="162">
        <v>0.0074</v>
      </c>
      <c r="AF20" s="160" t="s">
        <v>174</v>
      </c>
      <c r="AG20" s="164">
        <v>120</v>
      </c>
      <c r="AH20" s="193">
        <v>100</v>
      </c>
      <c r="AI20" s="165">
        <v>40</v>
      </c>
      <c r="AJ20" s="165">
        <v>40</v>
      </c>
      <c r="AK20" s="165">
        <v>7</v>
      </c>
      <c r="AL20" s="162" t="s">
        <v>175</v>
      </c>
      <c r="AM20" s="165">
        <v>1</v>
      </c>
      <c r="AN20" s="165">
        <v>8.8</v>
      </c>
      <c r="AO20" s="162" t="s">
        <v>176</v>
      </c>
      <c r="AP20" s="165">
        <v>1.8</v>
      </c>
      <c r="AQ20" s="165">
        <v>40</v>
      </c>
      <c r="AR20" s="165">
        <v>0.007</v>
      </c>
      <c r="AS20" s="165">
        <v>2.9</v>
      </c>
      <c r="AT20" s="165">
        <v>1.8</v>
      </c>
      <c r="AU20" s="165">
        <v>7.1</v>
      </c>
      <c r="AV20" s="165">
        <v>0.28</v>
      </c>
      <c r="AW20" s="162" t="s">
        <v>178</v>
      </c>
      <c r="AX20" s="165">
        <v>0.071</v>
      </c>
      <c r="AY20" s="165">
        <v>0.31</v>
      </c>
      <c r="AZ20" s="165">
        <v>0.71</v>
      </c>
      <c r="BA20" s="162" t="s">
        <v>179</v>
      </c>
      <c r="BB20" s="162" t="s">
        <v>182</v>
      </c>
      <c r="BC20" s="165">
        <v>0.088</v>
      </c>
      <c r="BD20" s="165">
        <v>0.16</v>
      </c>
      <c r="BE20" s="162" t="s">
        <v>180</v>
      </c>
      <c r="BF20" s="159" t="s">
        <v>179</v>
      </c>
      <c r="BG20" s="166">
        <v>0.04</v>
      </c>
      <c r="BH20" s="159" t="s">
        <v>180</v>
      </c>
      <c r="BI20" s="159" t="s">
        <v>181</v>
      </c>
      <c r="BJ20" s="165">
        <v>2.5</v>
      </c>
      <c r="BK20" s="158" t="s">
        <v>177</v>
      </c>
      <c r="BL20" s="167">
        <v>0.46</v>
      </c>
      <c r="BM20" s="167">
        <v>0.26</v>
      </c>
      <c r="BN20" s="167">
        <v>0.07</v>
      </c>
      <c r="BO20" s="167">
        <v>0.41</v>
      </c>
      <c r="BP20" s="165">
        <v>0.38</v>
      </c>
      <c r="BQ20" s="166">
        <v>0.46</v>
      </c>
      <c r="BR20" s="166">
        <v>0.098</v>
      </c>
      <c r="BS20" s="159">
        <v>1.2</v>
      </c>
      <c r="BT20" s="159">
        <v>0.53</v>
      </c>
      <c r="BU20" s="111" t="s">
        <v>225</v>
      </c>
      <c r="BV20" s="168">
        <v>0.056</v>
      </c>
    </row>
    <row r="21" spans="2:74" ht="19.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95" t="s">
        <v>0</v>
      </c>
      <c r="C23" s="296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84"/>
      <c r="R23" s="285"/>
      <c r="S23" s="285"/>
      <c r="T23" s="285"/>
      <c r="U23" s="285"/>
      <c r="V23" s="285"/>
      <c r="W23" s="286"/>
      <c r="X23" s="35"/>
      <c r="Y23" s="86">
        <v>0.043</v>
      </c>
      <c r="Z23" s="85">
        <v>0.017</v>
      </c>
      <c r="AA23" s="85">
        <v>0.015</v>
      </c>
      <c r="AB23" s="86">
        <v>0.0042</v>
      </c>
      <c r="AC23" s="85">
        <v>0.0066</v>
      </c>
      <c r="AD23" s="85">
        <v>0.0025</v>
      </c>
      <c r="AE23" s="85">
        <v>0.0022</v>
      </c>
      <c r="AF23" s="84">
        <v>0.047</v>
      </c>
      <c r="AG23" s="91">
        <v>5</v>
      </c>
      <c r="AH23" s="88">
        <v>30</v>
      </c>
      <c r="AI23" s="88">
        <v>10</v>
      </c>
      <c r="AJ23" s="88">
        <v>3</v>
      </c>
      <c r="AK23" s="88">
        <v>5</v>
      </c>
      <c r="AL23" s="88">
        <v>0.01</v>
      </c>
      <c r="AM23" s="88">
        <v>0.3</v>
      </c>
      <c r="AN23" s="88">
        <v>0.04</v>
      </c>
      <c r="AO23" s="88">
        <v>1</v>
      </c>
      <c r="AP23" s="88">
        <v>0.05</v>
      </c>
      <c r="AQ23" s="88">
        <v>10</v>
      </c>
      <c r="AR23" s="88">
        <v>0.007</v>
      </c>
      <c r="AS23" s="88">
        <v>0.09</v>
      </c>
      <c r="AT23" s="88">
        <v>0.2</v>
      </c>
      <c r="AU23" s="88">
        <v>0.8</v>
      </c>
      <c r="AV23" s="88">
        <v>0.04</v>
      </c>
      <c r="AW23" s="88">
        <v>0.6</v>
      </c>
      <c r="AX23" s="88">
        <v>0.008</v>
      </c>
      <c r="AY23" s="88">
        <v>0.01</v>
      </c>
      <c r="AZ23" s="88">
        <v>0.05</v>
      </c>
      <c r="BA23" s="88">
        <v>0.002</v>
      </c>
      <c r="BB23" s="88">
        <v>0.08</v>
      </c>
      <c r="BC23" s="88">
        <v>0.0008</v>
      </c>
      <c r="BD23" s="88">
        <v>0.001</v>
      </c>
      <c r="BE23" s="88">
        <v>0.0006</v>
      </c>
      <c r="BF23" s="89">
        <v>0.002</v>
      </c>
      <c r="BG23" s="169">
        <v>0.005</v>
      </c>
      <c r="BH23" s="169">
        <v>0.0006</v>
      </c>
      <c r="BI23" s="169">
        <v>0.0009</v>
      </c>
      <c r="BJ23" s="170">
        <v>0.04</v>
      </c>
      <c r="BK23" s="87">
        <v>0.007</v>
      </c>
      <c r="BL23" s="91">
        <v>0.02</v>
      </c>
      <c r="BM23" s="91">
        <v>0.02</v>
      </c>
      <c r="BN23" s="91">
        <v>0.01</v>
      </c>
      <c r="BO23" s="86" t="s">
        <v>161</v>
      </c>
      <c r="BP23" s="88">
        <v>0.005</v>
      </c>
      <c r="BQ23" s="89">
        <v>0.005</v>
      </c>
      <c r="BR23" s="89">
        <v>0.005</v>
      </c>
      <c r="BS23" s="83"/>
      <c r="BT23" s="83"/>
      <c r="BU23" s="84"/>
      <c r="BV23" s="171">
        <v>0.007</v>
      </c>
    </row>
    <row r="24" spans="2:74" ht="19.5" customHeight="1">
      <c r="B24" s="297" t="s">
        <v>1</v>
      </c>
      <c r="C24" s="298"/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287"/>
      <c r="R24" s="288"/>
      <c r="S24" s="288"/>
      <c r="T24" s="288"/>
      <c r="U24" s="288"/>
      <c r="V24" s="288"/>
      <c r="W24" s="289"/>
      <c r="X24" s="36"/>
      <c r="Y24" s="163">
        <v>0.14</v>
      </c>
      <c r="Z24" s="162">
        <v>0.056</v>
      </c>
      <c r="AA24" s="162">
        <v>0.051</v>
      </c>
      <c r="AB24" s="163">
        <v>0.014</v>
      </c>
      <c r="AC24" s="162">
        <v>0.022</v>
      </c>
      <c r="AD24" s="162">
        <v>0.0084</v>
      </c>
      <c r="AE24" s="162">
        <v>0.0072</v>
      </c>
      <c r="AF24" s="160">
        <v>0.16</v>
      </c>
      <c r="AG24" s="167">
        <v>15</v>
      </c>
      <c r="AH24" s="165">
        <v>100</v>
      </c>
      <c r="AI24" s="165">
        <v>40</v>
      </c>
      <c r="AJ24" s="165">
        <v>10</v>
      </c>
      <c r="AK24" s="165">
        <v>16</v>
      </c>
      <c r="AL24" s="165">
        <v>0.04</v>
      </c>
      <c r="AM24" s="165">
        <v>1</v>
      </c>
      <c r="AN24" s="165">
        <v>0.14</v>
      </c>
      <c r="AO24" s="165">
        <v>4</v>
      </c>
      <c r="AP24" s="165">
        <v>0.18</v>
      </c>
      <c r="AQ24" s="165">
        <v>40</v>
      </c>
      <c r="AR24" s="165">
        <v>0.022</v>
      </c>
      <c r="AS24" s="165">
        <v>0.3</v>
      </c>
      <c r="AT24" s="165">
        <v>0.8</v>
      </c>
      <c r="AU24" s="165">
        <v>2.7</v>
      </c>
      <c r="AV24" s="165">
        <v>0.13</v>
      </c>
      <c r="AW24" s="165">
        <v>2</v>
      </c>
      <c r="AX24" s="165">
        <v>0.028</v>
      </c>
      <c r="AY24" s="165">
        <v>0.04</v>
      </c>
      <c r="AZ24" s="165">
        <v>0.16</v>
      </c>
      <c r="BA24" s="165">
        <v>0.007</v>
      </c>
      <c r="BB24" s="165">
        <v>0.27</v>
      </c>
      <c r="BC24" s="165">
        <v>0.0028</v>
      </c>
      <c r="BD24" s="165">
        <v>0.003</v>
      </c>
      <c r="BE24" s="165">
        <v>0.0021</v>
      </c>
      <c r="BF24" s="166">
        <v>0.006</v>
      </c>
      <c r="BG24" s="166">
        <v>0.016</v>
      </c>
      <c r="BH24" s="166">
        <v>0.002</v>
      </c>
      <c r="BI24" s="166">
        <v>0.003</v>
      </c>
      <c r="BJ24" s="165">
        <v>0.14</v>
      </c>
      <c r="BK24" s="164">
        <v>0.025</v>
      </c>
      <c r="BL24" s="167">
        <v>0.06</v>
      </c>
      <c r="BM24" s="167">
        <v>0.06</v>
      </c>
      <c r="BN24" s="167">
        <v>0.04</v>
      </c>
      <c r="BO24" s="163" t="s">
        <v>161</v>
      </c>
      <c r="BP24" s="165">
        <v>0.017</v>
      </c>
      <c r="BQ24" s="166">
        <v>0.017</v>
      </c>
      <c r="BR24" s="166">
        <v>0.017</v>
      </c>
      <c r="BS24" s="159"/>
      <c r="BT24" s="159"/>
      <c r="BU24" s="160"/>
      <c r="BV24" s="168">
        <v>0.022</v>
      </c>
    </row>
    <row r="25" spans="2:74" ht="19.5" customHeight="1">
      <c r="B25" s="299" t="s">
        <v>29</v>
      </c>
      <c r="C25" s="291"/>
      <c r="D25" s="293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0"/>
      <c r="Q25" s="281"/>
      <c r="R25" s="278"/>
      <c r="S25" s="278"/>
      <c r="T25" s="278"/>
      <c r="U25" s="278"/>
      <c r="V25" s="278"/>
      <c r="W25" s="290"/>
      <c r="X25" s="290"/>
      <c r="Y25" s="278"/>
      <c r="Z25" s="278"/>
      <c r="AA25" s="303"/>
      <c r="AB25" s="278"/>
      <c r="AC25" s="278"/>
      <c r="AD25" s="278"/>
      <c r="AE25" s="278"/>
      <c r="AF25" s="278"/>
      <c r="AG25" s="281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1"/>
      <c r="BL25" s="278"/>
      <c r="BM25" s="278"/>
      <c r="BN25" s="278"/>
      <c r="BO25" s="278"/>
      <c r="BP25" s="278"/>
      <c r="BQ25" s="278"/>
      <c r="BR25" s="278"/>
      <c r="BS25" s="278"/>
      <c r="BT25" s="278"/>
      <c r="BU25" s="303"/>
      <c r="BV25" s="306"/>
    </row>
    <row r="26" spans="2:74" ht="19.5" customHeight="1">
      <c r="B26" s="299"/>
      <c r="C26" s="291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1"/>
      <c r="Q26" s="282"/>
      <c r="R26" s="279"/>
      <c r="S26" s="279"/>
      <c r="T26" s="279"/>
      <c r="U26" s="279"/>
      <c r="V26" s="279"/>
      <c r="W26" s="291"/>
      <c r="X26" s="291"/>
      <c r="Y26" s="279"/>
      <c r="Z26" s="279"/>
      <c r="AA26" s="304"/>
      <c r="AB26" s="279"/>
      <c r="AC26" s="279"/>
      <c r="AD26" s="279"/>
      <c r="AE26" s="279"/>
      <c r="AF26" s="279"/>
      <c r="AG26" s="282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2"/>
      <c r="BL26" s="279"/>
      <c r="BM26" s="279"/>
      <c r="BN26" s="279"/>
      <c r="BO26" s="279"/>
      <c r="BP26" s="279"/>
      <c r="BQ26" s="279"/>
      <c r="BR26" s="279"/>
      <c r="BS26" s="279"/>
      <c r="BT26" s="279"/>
      <c r="BU26" s="304"/>
      <c r="BV26" s="307"/>
    </row>
    <row r="27" spans="2:74" ht="19.5" customHeight="1">
      <c r="B27" s="294"/>
      <c r="C27" s="292"/>
      <c r="D27" s="294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292"/>
      <c r="Q27" s="283"/>
      <c r="R27" s="280"/>
      <c r="S27" s="280"/>
      <c r="T27" s="280"/>
      <c r="U27" s="280"/>
      <c r="V27" s="280"/>
      <c r="W27" s="292"/>
      <c r="X27" s="292"/>
      <c r="Y27" s="280"/>
      <c r="Z27" s="280"/>
      <c r="AA27" s="305"/>
      <c r="AB27" s="280"/>
      <c r="AC27" s="280"/>
      <c r="AD27" s="280"/>
      <c r="AE27" s="280"/>
      <c r="AF27" s="280"/>
      <c r="AG27" s="283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3"/>
      <c r="BL27" s="280"/>
      <c r="BM27" s="280"/>
      <c r="BN27" s="280"/>
      <c r="BO27" s="280"/>
      <c r="BP27" s="280"/>
      <c r="BQ27" s="280"/>
      <c r="BR27" s="280"/>
      <c r="BS27" s="280"/>
      <c r="BT27" s="280"/>
      <c r="BU27" s="305"/>
      <c r="BV27" s="308"/>
    </row>
    <row r="28" spans="2:74" ht="19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 ht="17.25">
      <c r="A29" s="37" t="s">
        <v>38</v>
      </c>
      <c r="B29" s="5"/>
      <c r="C29" s="5"/>
      <c r="D29" s="3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37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57" t="s">
        <v>97</v>
      </c>
      <c r="B30" s="5"/>
      <c r="C30" s="5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8"/>
      <c r="S30" s="58"/>
      <c r="T30" s="58"/>
      <c r="U30" s="58"/>
      <c r="V30" s="58"/>
      <c r="W30" s="58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57" t="s">
        <v>155</v>
      </c>
      <c r="B31" s="5"/>
      <c r="C31" s="5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75" t="s">
        <v>157</v>
      </c>
      <c r="B32" s="5"/>
      <c r="C32" s="73"/>
      <c r="D32" s="7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76"/>
      <c r="AH32" s="73"/>
      <c r="AI32" s="58"/>
      <c r="AJ32" s="5"/>
      <c r="AK32" s="5"/>
      <c r="AL32" s="74" t="s">
        <v>156</v>
      </c>
      <c r="AM32" s="7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COUNTIF(AG7:AG20,"&lt;5")</f>
        <v>0</v>
      </c>
      <c r="AH34">
        <f>COUNTIF(AH7:AH20,"&lt;30")</f>
        <v>0</v>
      </c>
      <c r="AI34">
        <f>COUNTIF(AI7:AI20,"&lt;10")</f>
        <v>0</v>
      </c>
      <c r="AJ34">
        <f>COUNTIF(AJ7:AJ20,"&lt;3")</f>
        <v>0</v>
      </c>
      <c r="AK34">
        <f>COUNTIF(AK7:AK20,"&lt;5")</f>
        <v>0</v>
      </c>
      <c r="AL34">
        <f>COUNTIF(AL7:AL20,"&lt;0.01")</f>
        <v>0</v>
      </c>
      <c r="AM34">
        <f>COUNTIF(AM7:AM20,"&lt;0.3")</f>
        <v>0</v>
      </c>
      <c r="AN34">
        <f>COUNTIF(AN7:AN20,"&lt;0.04")</f>
        <v>0</v>
      </c>
      <c r="AO34">
        <f>COUNTIF(AO7:AO20,"&lt;0.1")</f>
        <v>0</v>
      </c>
      <c r="AP34">
        <f>COUNTIF(AP7:AP20,"&lt;0.05")</f>
        <v>0</v>
      </c>
      <c r="AQ34">
        <f>COUNTIF(AQ7:AQ20,"&lt;10")</f>
        <v>0</v>
      </c>
      <c r="AR34">
        <f>COUNTIF(AR7:AR20,"&lt;0.007")</f>
        <v>0</v>
      </c>
      <c r="AS34">
        <f>COUNTIF(AS7:AS20,"&lt;0.09")</f>
        <v>0</v>
      </c>
      <c r="AT34">
        <f>COUNTIF(AT7:AT20,"&lt;0.2")</f>
        <v>0</v>
      </c>
      <c r="AU34">
        <f>COUNTIF(AU7:AU20,"&lt;0.8")</f>
        <v>0</v>
      </c>
      <c r="AV34">
        <f>COUNTIF(AV7:AV20,"&lt;0.04")</f>
        <v>0</v>
      </c>
      <c r="AW34">
        <f>COUNTIF(AW7:AW20,"&lt;0.6")</f>
        <v>0</v>
      </c>
      <c r="AX34">
        <f>COUNTIF(AX7:AX20,"&lt;0.008")</f>
        <v>0</v>
      </c>
      <c r="AY34">
        <f>COUNTIF(AY7:AY20,"&lt;0.01")</f>
        <v>0</v>
      </c>
      <c r="AZ34">
        <f>COUNTIF(AZ7:AZ20,"&lt;0.05")</f>
        <v>0</v>
      </c>
      <c r="BA34">
        <f>COUNTIF(BA7:BA20,"&lt;0.002")</f>
        <v>0</v>
      </c>
      <c r="BB34">
        <f>COUNTIF(BB7:BB20,"&lt;0.08")</f>
        <v>0</v>
      </c>
      <c r="BC34">
        <f>COUNTIF(BC7:BC20,"&lt;0.0008")</f>
        <v>0</v>
      </c>
      <c r="BD34">
        <f>COUNTIF(BD7:BD20,"&lt;0.001")</f>
        <v>0</v>
      </c>
      <c r="BE34">
        <f>COUNTIF(BE7:BE20,"&lt;0.0006")</f>
        <v>0</v>
      </c>
      <c r="BF34">
        <f>COUNTIF(BF7:BF20,"&lt;0.002")</f>
        <v>0</v>
      </c>
      <c r="BG34">
        <f>COUNTIF(BG7:BG20,"&lt;0.005")</f>
        <v>0</v>
      </c>
      <c r="BH34">
        <f>COUNTIF(BH7:BH20,"&lt;0.0006")</f>
        <v>0</v>
      </c>
      <c r="BI34">
        <f>COUNTIF(BI7:BI20,"&lt;0.0009")</f>
        <v>0</v>
      </c>
      <c r="BJ34">
        <f>COUNTIF(BJ7:BJ20,"&lt;0.04")</f>
        <v>0</v>
      </c>
      <c r="BK34">
        <f>COUNTIF(BK7:BK20,"&lt;0.007")</f>
        <v>0</v>
      </c>
      <c r="BL34">
        <f>COUNTIF(BL7:BL20,"&lt;0.02")</f>
        <v>0</v>
      </c>
      <c r="BM34">
        <f>COUNTIF(BM7:BM20,"&lt;0.02")</f>
        <v>0</v>
      </c>
      <c r="BN34">
        <f>COUNTIF(BN7:BN20,"&lt;0.01")</f>
        <v>0</v>
      </c>
      <c r="BP34">
        <f>COUNTIF(BP7:BP20,"&lt;0.005")</f>
        <v>0</v>
      </c>
      <c r="BQ34">
        <f>COUNTIF(BQ7:BQ20,"&lt;0.005")</f>
        <v>0</v>
      </c>
      <c r="BR34">
        <f>COUNTIF(BR7:BR20,"&lt;0.005")</f>
        <v>0</v>
      </c>
      <c r="BV34">
        <f>COUNTIF(BV7:BV20,"&lt;0.007")</f>
        <v>0</v>
      </c>
    </row>
  </sheetData>
  <sheetProtection/>
  <mergeCells count="75">
    <mergeCell ref="BK4:BU4"/>
    <mergeCell ref="D4:P4"/>
    <mergeCell ref="D5:P5"/>
    <mergeCell ref="D2:I2"/>
    <mergeCell ref="K6:L6"/>
    <mergeCell ref="Q4:W4"/>
    <mergeCell ref="Y4:AF4"/>
    <mergeCell ref="AG4:BJ4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AW25:AW27"/>
    <mergeCell ref="AP25:AP27"/>
    <mergeCell ref="AX25:AX27"/>
    <mergeCell ref="BG25:BG27"/>
    <mergeCell ref="BP25:BP27"/>
    <mergeCell ref="BK25:BK27"/>
    <mergeCell ref="BL25:BL27"/>
    <mergeCell ref="BT25:BT27"/>
    <mergeCell ref="BS25:BS27"/>
    <mergeCell ref="BR25:BR27"/>
    <mergeCell ref="BQ25:BQ27"/>
    <mergeCell ref="BV25:BV27"/>
    <mergeCell ref="BA25:BA27"/>
    <mergeCell ref="AZ25:AZ27"/>
    <mergeCell ref="BJ25:BJ27"/>
    <mergeCell ref="BF25:BF27"/>
    <mergeCell ref="BO25:BO27"/>
    <mergeCell ref="BN25:BN27"/>
    <mergeCell ref="BI25:BI27"/>
    <mergeCell ref="BM25:BM27"/>
    <mergeCell ref="BU25:BU27"/>
    <mergeCell ref="AK25:AK27"/>
    <mergeCell ref="BH25:BH27"/>
    <mergeCell ref="AV25:AV27"/>
    <mergeCell ref="AU25:AU27"/>
    <mergeCell ref="AT25:AT27"/>
    <mergeCell ref="AO25:AO27"/>
    <mergeCell ref="BE25:BE27"/>
    <mergeCell ref="BD25:BD27"/>
    <mergeCell ref="AY25:AY27"/>
    <mergeCell ref="AQ25:AQ27"/>
    <mergeCell ref="AF25:AF27"/>
    <mergeCell ref="AE25:AE27"/>
    <mergeCell ref="AD25:AD27"/>
    <mergeCell ref="AC25:AC27"/>
    <mergeCell ref="X25:X27"/>
    <mergeCell ref="AA25:AA27"/>
    <mergeCell ref="Z25:Z27"/>
    <mergeCell ref="Y25:Y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W25:W27"/>
    <mergeCell ref="V25:V27"/>
    <mergeCell ref="U25:U27"/>
    <mergeCell ref="T25:T27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Height="1" fitToWidth="1" horizontalDpi="300" verticalDpi="3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5" zoomScaleNormal="70" zoomScaleSheetLayoutView="75" zoomScalePageLayoutView="0" workbookViewId="0" topLeftCell="A1">
      <selection activeCell="BC15" sqref="BC15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56" width="8.625" style="0" customWidth="1"/>
    <col min="57" max="57" width="9.625" style="0" customWidth="1"/>
    <col min="58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317" t="s">
        <v>162</v>
      </c>
      <c r="E2" s="318"/>
      <c r="F2" s="318"/>
      <c r="G2" s="318"/>
      <c r="H2" s="318"/>
      <c r="I2" s="319"/>
      <c r="T2" s="49"/>
      <c r="U2" s="49"/>
      <c r="V2" s="49"/>
      <c r="W2" s="49"/>
      <c r="X2" s="50"/>
      <c r="Y2" s="50"/>
      <c r="Z2" s="50"/>
      <c r="AX2" s="80" t="s">
        <v>159</v>
      </c>
      <c r="BF2" s="79"/>
      <c r="BJ2" s="7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80" t="s">
        <v>160</v>
      </c>
      <c r="BF3" s="79"/>
      <c r="BJ3" s="77"/>
      <c r="BV3" s="78" t="s">
        <v>158</v>
      </c>
    </row>
    <row r="4" spans="2:74" ht="30.75" customHeight="1">
      <c r="B4" s="5"/>
      <c r="C4" s="5"/>
      <c r="D4" s="312" t="s">
        <v>98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82</v>
      </c>
      <c r="R4" s="310"/>
      <c r="S4" s="310"/>
      <c r="T4" s="310"/>
      <c r="U4" s="310"/>
      <c r="V4" s="310"/>
      <c r="W4" s="311"/>
      <c r="X4" s="56" t="s">
        <v>106</v>
      </c>
      <c r="Y4" s="309" t="s">
        <v>35</v>
      </c>
      <c r="Z4" s="310"/>
      <c r="AA4" s="310"/>
      <c r="AB4" s="310"/>
      <c r="AC4" s="310"/>
      <c r="AD4" s="310"/>
      <c r="AE4" s="310"/>
      <c r="AF4" s="311"/>
      <c r="AG4" s="309" t="s">
        <v>36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37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10" t="s">
        <v>30</v>
      </c>
    </row>
    <row r="5" spans="2:74" ht="19.5" customHeight="1">
      <c r="B5" s="293" t="s">
        <v>27</v>
      </c>
      <c r="C5" s="290"/>
      <c r="D5" s="315" t="s">
        <v>99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1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45" t="s">
        <v>91</v>
      </c>
      <c r="X5" s="48" t="s">
        <v>31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39</v>
      </c>
      <c r="BL5" s="9" t="s">
        <v>40</v>
      </c>
      <c r="BM5" s="9" t="s">
        <v>41</v>
      </c>
      <c r="BN5" s="9" t="s">
        <v>42</v>
      </c>
      <c r="BO5" s="9" t="s">
        <v>63</v>
      </c>
      <c r="BP5" s="8" t="s">
        <v>32</v>
      </c>
      <c r="BQ5" s="6" t="s">
        <v>33</v>
      </c>
      <c r="BR5" s="6" t="s">
        <v>34</v>
      </c>
      <c r="BS5" s="6" t="s">
        <v>67</v>
      </c>
      <c r="BT5" s="6" t="s">
        <v>68</v>
      </c>
      <c r="BU5" s="10" t="s">
        <v>69</v>
      </c>
      <c r="BV5" s="14" t="s">
        <v>198</v>
      </c>
    </row>
    <row r="6" spans="2:74" ht="19.5" customHeight="1">
      <c r="B6" s="294"/>
      <c r="C6" s="292"/>
      <c r="D6" s="276" t="s">
        <v>100</v>
      </c>
      <c r="E6" s="277"/>
      <c r="F6" s="60" t="s">
        <v>101</v>
      </c>
      <c r="G6" s="60" t="s">
        <v>102</v>
      </c>
      <c r="H6" s="60" t="s">
        <v>103</v>
      </c>
      <c r="I6" s="60" t="s">
        <v>96</v>
      </c>
      <c r="J6" s="60" t="s">
        <v>104</v>
      </c>
      <c r="K6" s="277" t="s">
        <v>100</v>
      </c>
      <c r="L6" s="277"/>
      <c r="M6" s="60" t="s">
        <v>101</v>
      </c>
      <c r="N6" s="60" t="s">
        <v>102</v>
      </c>
      <c r="O6" s="60" t="s">
        <v>103</v>
      </c>
      <c r="P6" s="60" t="s">
        <v>96</v>
      </c>
      <c r="Q6" s="283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44" t="s">
        <v>89</v>
      </c>
      <c r="X6" s="43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42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43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>
      <c r="B7" s="11" t="s">
        <v>28</v>
      </c>
      <c r="C7" s="20" t="s">
        <v>122</v>
      </c>
      <c r="D7" s="52" t="s">
        <v>224</v>
      </c>
      <c r="E7" s="47">
        <v>29</v>
      </c>
      <c r="F7" s="47">
        <v>7</v>
      </c>
      <c r="G7" s="47">
        <v>20</v>
      </c>
      <c r="H7" s="47">
        <v>10</v>
      </c>
      <c r="I7" s="47">
        <v>0</v>
      </c>
      <c r="J7" s="47" t="s">
        <v>163</v>
      </c>
      <c r="K7" s="47" t="s">
        <v>105</v>
      </c>
      <c r="L7" s="47">
        <v>29</v>
      </c>
      <c r="M7" s="47">
        <v>7</v>
      </c>
      <c r="N7" s="47">
        <v>21</v>
      </c>
      <c r="O7" s="47">
        <v>9</v>
      </c>
      <c r="P7" s="47">
        <v>59</v>
      </c>
      <c r="Q7" s="81" t="s">
        <v>164</v>
      </c>
      <c r="R7" s="82">
        <v>2.4</v>
      </c>
      <c r="S7" s="83">
        <v>27.5</v>
      </c>
      <c r="T7" s="83">
        <v>70.1</v>
      </c>
      <c r="U7" s="83" t="s">
        <v>166</v>
      </c>
      <c r="V7" s="83">
        <v>1009.7</v>
      </c>
      <c r="W7" s="84">
        <v>27.4</v>
      </c>
      <c r="X7" s="82">
        <v>10.6</v>
      </c>
      <c r="Y7" s="81" t="s">
        <v>187</v>
      </c>
      <c r="Z7" s="85" t="s">
        <v>188</v>
      </c>
      <c r="AA7" s="85">
        <v>3.2</v>
      </c>
      <c r="AB7" s="183">
        <v>0.091</v>
      </c>
      <c r="AC7" s="85">
        <v>1.4</v>
      </c>
      <c r="AD7" s="85">
        <v>0.052</v>
      </c>
      <c r="AE7" s="85">
        <v>0.022</v>
      </c>
      <c r="AF7" s="84" t="s">
        <v>189</v>
      </c>
      <c r="AG7" s="87">
        <v>110</v>
      </c>
      <c r="AH7" s="189">
        <v>40</v>
      </c>
      <c r="AI7" s="88">
        <v>89</v>
      </c>
      <c r="AJ7" s="88">
        <v>53</v>
      </c>
      <c r="AK7" s="189">
        <v>8</v>
      </c>
      <c r="AL7" s="85" t="s">
        <v>191</v>
      </c>
      <c r="AM7" s="189">
        <v>1.1</v>
      </c>
      <c r="AN7" s="88">
        <v>14</v>
      </c>
      <c r="AO7" s="189">
        <v>1</v>
      </c>
      <c r="AP7" s="88">
        <v>2.1</v>
      </c>
      <c r="AQ7" s="88">
        <v>43</v>
      </c>
      <c r="AR7" s="88">
        <v>0.03</v>
      </c>
      <c r="AS7" s="88">
        <v>14</v>
      </c>
      <c r="AT7" s="88">
        <v>17</v>
      </c>
      <c r="AU7" s="88">
        <v>8</v>
      </c>
      <c r="AV7" s="88">
        <v>0.28</v>
      </c>
      <c r="AW7" s="85" t="s">
        <v>192</v>
      </c>
      <c r="AX7" s="88">
        <v>0.07</v>
      </c>
      <c r="AY7" s="88">
        <v>0.3</v>
      </c>
      <c r="AZ7" s="88">
        <v>0.57</v>
      </c>
      <c r="BA7" s="88">
        <v>0.006</v>
      </c>
      <c r="BB7" s="88">
        <v>2.6</v>
      </c>
      <c r="BC7" s="88">
        <v>0.046</v>
      </c>
      <c r="BD7" s="88">
        <v>0.077</v>
      </c>
      <c r="BE7" s="88">
        <v>0.0014</v>
      </c>
      <c r="BF7" s="89">
        <v>0.04</v>
      </c>
      <c r="BG7" s="83" t="s">
        <v>193</v>
      </c>
      <c r="BH7" s="83" t="s">
        <v>194</v>
      </c>
      <c r="BI7" s="83" t="s">
        <v>195</v>
      </c>
      <c r="BJ7" s="88">
        <v>2.4</v>
      </c>
      <c r="BK7" s="87">
        <v>0.3</v>
      </c>
      <c r="BL7" s="90">
        <v>1.1</v>
      </c>
      <c r="BM7" s="91">
        <v>0.54</v>
      </c>
      <c r="BN7" s="91">
        <v>0.2</v>
      </c>
      <c r="BO7" s="91">
        <v>0.61</v>
      </c>
      <c r="BP7" s="88">
        <v>0.53</v>
      </c>
      <c r="BQ7" s="89">
        <v>0.79</v>
      </c>
      <c r="BR7" s="89">
        <v>0.089</v>
      </c>
      <c r="BS7" s="83">
        <v>2.8</v>
      </c>
      <c r="BT7" s="83">
        <v>0.8</v>
      </c>
      <c r="BU7" s="275" t="s">
        <v>231</v>
      </c>
      <c r="BV7" s="92">
        <v>0.075</v>
      </c>
    </row>
    <row r="8" spans="2:74" ht="19.5" customHeight="1">
      <c r="B8" s="21" t="s">
        <v>28</v>
      </c>
      <c r="C8" s="22" t="s">
        <v>81</v>
      </c>
      <c r="D8" s="52" t="s">
        <v>105</v>
      </c>
      <c r="E8" s="47">
        <v>29</v>
      </c>
      <c r="F8" s="47">
        <v>7</v>
      </c>
      <c r="G8" s="47">
        <v>21</v>
      </c>
      <c r="H8" s="47">
        <v>10</v>
      </c>
      <c r="I8" s="47">
        <v>0</v>
      </c>
      <c r="J8" s="47" t="s">
        <v>163</v>
      </c>
      <c r="K8" s="47" t="s">
        <v>105</v>
      </c>
      <c r="L8" s="47">
        <v>29</v>
      </c>
      <c r="M8" s="47">
        <v>7</v>
      </c>
      <c r="N8" s="47">
        <v>22</v>
      </c>
      <c r="O8" s="47">
        <v>9</v>
      </c>
      <c r="P8" s="47">
        <v>59</v>
      </c>
      <c r="Q8" s="93" t="s">
        <v>186</v>
      </c>
      <c r="R8" s="94">
        <v>2.7</v>
      </c>
      <c r="S8" s="94">
        <v>27.3</v>
      </c>
      <c r="T8" s="94">
        <v>78.8</v>
      </c>
      <c r="U8" s="94" t="s">
        <v>166</v>
      </c>
      <c r="V8" s="94">
        <v>1011.1</v>
      </c>
      <c r="W8" s="95">
        <v>27.3</v>
      </c>
      <c r="X8" s="96">
        <v>9.2</v>
      </c>
      <c r="Y8" s="93" t="s">
        <v>187</v>
      </c>
      <c r="Z8" s="97" t="s">
        <v>188</v>
      </c>
      <c r="AA8" s="97">
        <v>3.1</v>
      </c>
      <c r="AB8" s="184">
        <v>0.066</v>
      </c>
      <c r="AC8" s="97">
        <v>1.4</v>
      </c>
      <c r="AD8" s="97">
        <v>0.0088</v>
      </c>
      <c r="AE8" s="97">
        <v>0.006</v>
      </c>
      <c r="AF8" s="95" t="s">
        <v>189</v>
      </c>
      <c r="AG8" s="99">
        <v>95</v>
      </c>
      <c r="AH8" s="190">
        <v>100</v>
      </c>
      <c r="AI8" s="100">
        <v>75</v>
      </c>
      <c r="AJ8" s="100">
        <v>14</v>
      </c>
      <c r="AK8" s="190">
        <v>4</v>
      </c>
      <c r="AL8" s="100">
        <v>0.008</v>
      </c>
      <c r="AM8" s="190">
        <v>0.8</v>
      </c>
      <c r="AN8" s="100">
        <v>13</v>
      </c>
      <c r="AO8" s="190">
        <v>1.2</v>
      </c>
      <c r="AP8" s="100">
        <v>1</v>
      </c>
      <c r="AQ8" s="100">
        <v>22</v>
      </c>
      <c r="AR8" s="100">
        <v>0.03</v>
      </c>
      <c r="AS8" s="100">
        <v>6.3</v>
      </c>
      <c r="AT8" s="100">
        <v>0.66</v>
      </c>
      <c r="AU8" s="100">
        <v>4</v>
      </c>
      <c r="AV8" s="100">
        <v>0.25</v>
      </c>
      <c r="AW8" s="97" t="s">
        <v>192</v>
      </c>
      <c r="AX8" s="97" t="s">
        <v>196</v>
      </c>
      <c r="AY8" s="100">
        <v>0.15</v>
      </c>
      <c r="AZ8" s="100">
        <v>0.39</v>
      </c>
      <c r="BA8" s="97" t="s">
        <v>195</v>
      </c>
      <c r="BB8" s="100">
        <v>1.2</v>
      </c>
      <c r="BC8" s="100">
        <v>0.035</v>
      </c>
      <c r="BD8" s="100">
        <v>0.053</v>
      </c>
      <c r="BE8" s="100">
        <v>0.0005</v>
      </c>
      <c r="BF8" s="94" t="s">
        <v>196</v>
      </c>
      <c r="BG8" s="94" t="s">
        <v>193</v>
      </c>
      <c r="BH8" s="94" t="s">
        <v>194</v>
      </c>
      <c r="BI8" s="94" t="s">
        <v>195</v>
      </c>
      <c r="BJ8" s="100">
        <v>0.78</v>
      </c>
      <c r="BK8" s="99">
        <v>0.32</v>
      </c>
      <c r="BL8" s="102">
        <v>0.82</v>
      </c>
      <c r="BM8" s="102">
        <v>0.37</v>
      </c>
      <c r="BN8" s="102">
        <v>0.11</v>
      </c>
      <c r="BO8" s="102">
        <v>0.29</v>
      </c>
      <c r="BP8" s="100">
        <v>0.21</v>
      </c>
      <c r="BQ8" s="101">
        <v>0.5</v>
      </c>
      <c r="BR8" s="101">
        <v>0.085</v>
      </c>
      <c r="BS8" s="94">
        <v>1.9</v>
      </c>
      <c r="BT8" s="94">
        <v>0.51</v>
      </c>
      <c r="BU8" s="111" t="s">
        <v>231</v>
      </c>
      <c r="BV8" s="103">
        <v>0.032</v>
      </c>
    </row>
    <row r="9" spans="2:74" ht="19.5" customHeight="1">
      <c r="B9" s="21" t="s">
        <v>28</v>
      </c>
      <c r="C9" s="28" t="s">
        <v>123</v>
      </c>
      <c r="D9" s="62" t="s">
        <v>105</v>
      </c>
      <c r="E9" s="29">
        <v>29</v>
      </c>
      <c r="F9" s="29">
        <v>7</v>
      </c>
      <c r="G9" s="47">
        <v>22</v>
      </c>
      <c r="H9" s="29">
        <v>10</v>
      </c>
      <c r="I9" s="29">
        <v>0</v>
      </c>
      <c r="J9" s="29" t="s">
        <v>163</v>
      </c>
      <c r="K9" s="29" t="s">
        <v>105</v>
      </c>
      <c r="L9" s="29">
        <v>29</v>
      </c>
      <c r="M9" s="29">
        <v>7</v>
      </c>
      <c r="N9" s="29">
        <v>23</v>
      </c>
      <c r="O9" s="29">
        <v>9</v>
      </c>
      <c r="P9" s="28">
        <v>59</v>
      </c>
      <c r="Q9" s="93" t="s">
        <v>171</v>
      </c>
      <c r="R9" s="94">
        <v>2.7</v>
      </c>
      <c r="S9" s="94">
        <v>26.9</v>
      </c>
      <c r="T9" s="94">
        <v>86.9</v>
      </c>
      <c r="U9" s="94">
        <v>9</v>
      </c>
      <c r="V9" s="94">
        <v>1009.9</v>
      </c>
      <c r="W9" s="95">
        <v>21.4</v>
      </c>
      <c r="X9" s="103">
        <v>7.1</v>
      </c>
      <c r="Y9" s="93" t="s">
        <v>187</v>
      </c>
      <c r="Z9" s="97" t="s">
        <v>188</v>
      </c>
      <c r="AA9" s="97">
        <v>2.1</v>
      </c>
      <c r="AB9" s="184">
        <v>0.092</v>
      </c>
      <c r="AC9" s="97">
        <v>0.9</v>
      </c>
      <c r="AD9" s="97">
        <v>0.044</v>
      </c>
      <c r="AE9" s="97">
        <v>0.012</v>
      </c>
      <c r="AF9" s="95">
        <v>0.072</v>
      </c>
      <c r="AG9" s="99">
        <v>91</v>
      </c>
      <c r="AH9" s="190">
        <v>50</v>
      </c>
      <c r="AI9" s="100">
        <v>56</v>
      </c>
      <c r="AJ9" s="100">
        <v>38</v>
      </c>
      <c r="AK9" s="190">
        <v>2</v>
      </c>
      <c r="AL9" s="97" t="s">
        <v>191</v>
      </c>
      <c r="AM9" s="190">
        <v>0.9</v>
      </c>
      <c r="AN9" s="100">
        <v>7</v>
      </c>
      <c r="AO9" s="190">
        <v>1.2</v>
      </c>
      <c r="AP9" s="100">
        <v>0.75</v>
      </c>
      <c r="AQ9" s="100">
        <v>17</v>
      </c>
      <c r="AR9" s="100">
        <v>0.02</v>
      </c>
      <c r="AS9" s="100">
        <v>3.4</v>
      </c>
      <c r="AT9" s="100">
        <v>4.8</v>
      </c>
      <c r="AU9" s="100">
        <v>5</v>
      </c>
      <c r="AV9" s="100">
        <v>0.12</v>
      </c>
      <c r="AW9" s="97" t="s">
        <v>192</v>
      </c>
      <c r="AX9" s="97" t="s">
        <v>196</v>
      </c>
      <c r="AY9" s="100">
        <v>0.14</v>
      </c>
      <c r="AZ9" s="100">
        <v>0.28</v>
      </c>
      <c r="BA9" s="97" t="s">
        <v>195</v>
      </c>
      <c r="BB9" s="100">
        <v>2.1</v>
      </c>
      <c r="BC9" s="100">
        <v>0.032</v>
      </c>
      <c r="BD9" s="100">
        <v>0.057</v>
      </c>
      <c r="BE9" s="97" t="s">
        <v>197</v>
      </c>
      <c r="BF9" s="94" t="s">
        <v>196</v>
      </c>
      <c r="BG9" s="94" t="s">
        <v>193</v>
      </c>
      <c r="BH9" s="94" t="s">
        <v>194</v>
      </c>
      <c r="BI9" s="94" t="s">
        <v>195</v>
      </c>
      <c r="BJ9" s="100">
        <v>0.97</v>
      </c>
      <c r="BK9" s="99">
        <v>0.19</v>
      </c>
      <c r="BL9" s="102">
        <v>0.82</v>
      </c>
      <c r="BM9" s="102">
        <v>0.36</v>
      </c>
      <c r="BN9" s="102">
        <v>0.13</v>
      </c>
      <c r="BO9" s="102">
        <v>0.33</v>
      </c>
      <c r="BP9" s="100">
        <v>0.22</v>
      </c>
      <c r="BQ9" s="101">
        <v>0.41</v>
      </c>
      <c r="BR9" s="101">
        <v>0.057</v>
      </c>
      <c r="BS9" s="94">
        <v>1.8</v>
      </c>
      <c r="BT9" s="94">
        <v>0.36</v>
      </c>
      <c r="BU9" s="111" t="s">
        <v>231</v>
      </c>
      <c r="BV9" s="103">
        <v>0.038</v>
      </c>
    </row>
    <row r="10" spans="2:74" ht="19.5" customHeight="1" thickBot="1">
      <c r="B10" s="24" t="s">
        <v>28</v>
      </c>
      <c r="C10" s="25" t="s">
        <v>80</v>
      </c>
      <c r="D10" s="65" t="s">
        <v>105</v>
      </c>
      <c r="E10" s="26">
        <v>29</v>
      </c>
      <c r="F10" s="26">
        <v>7</v>
      </c>
      <c r="G10" s="27">
        <v>23</v>
      </c>
      <c r="H10" s="26">
        <v>10</v>
      </c>
      <c r="I10" s="26">
        <v>0</v>
      </c>
      <c r="J10" s="26" t="s">
        <v>163</v>
      </c>
      <c r="K10" s="26" t="s">
        <v>105</v>
      </c>
      <c r="L10" s="26">
        <v>29</v>
      </c>
      <c r="M10" s="26">
        <v>7</v>
      </c>
      <c r="N10" s="26">
        <v>24</v>
      </c>
      <c r="O10" s="26">
        <v>9</v>
      </c>
      <c r="P10" s="26">
        <v>59</v>
      </c>
      <c r="Q10" s="172" t="s">
        <v>171</v>
      </c>
      <c r="R10" s="173">
        <v>2.9</v>
      </c>
      <c r="S10" s="174">
        <v>25.9</v>
      </c>
      <c r="T10" s="174">
        <v>95</v>
      </c>
      <c r="U10" s="174">
        <v>0.5</v>
      </c>
      <c r="V10" s="175">
        <v>1005.3</v>
      </c>
      <c r="W10" s="176">
        <v>10</v>
      </c>
      <c r="X10" s="177">
        <v>9.1</v>
      </c>
      <c r="Y10" s="172" t="s">
        <v>187</v>
      </c>
      <c r="Z10" s="174">
        <v>0.027</v>
      </c>
      <c r="AA10" s="174">
        <v>3</v>
      </c>
      <c r="AB10" s="185">
        <v>0.15</v>
      </c>
      <c r="AC10" s="174">
        <v>1.1</v>
      </c>
      <c r="AD10" s="174">
        <v>0.037</v>
      </c>
      <c r="AE10" s="174">
        <v>0.022</v>
      </c>
      <c r="AF10" s="178">
        <v>0.027</v>
      </c>
      <c r="AG10" s="179">
        <v>130</v>
      </c>
      <c r="AH10" s="191">
        <v>60</v>
      </c>
      <c r="AI10" s="180">
        <v>58</v>
      </c>
      <c r="AJ10" s="180">
        <v>28</v>
      </c>
      <c r="AK10" s="191">
        <v>5</v>
      </c>
      <c r="AL10" s="174" t="s">
        <v>191</v>
      </c>
      <c r="AM10" s="191">
        <v>2.1</v>
      </c>
      <c r="AN10" s="180">
        <v>15</v>
      </c>
      <c r="AO10" s="191">
        <v>0.92</v>
      </c>
      <c r="AP10" s="180">
        <v>0.55</v>
      </c>
      <c r="AQ10" s="180">
        <v>28</v>
      </c>
      <c r="AR10" s="180">
        <v>0.03</v>
      </c>
      <c r="AS10" s="180">
        <v>8.1</v>
      </c>
      <c r="AT10" s="180">
        <v>12</v>
      </c>
      <c r="AU10" s="180">
        <v>7</v>
      </c>
      <c r="AV10" s="180">
        <v>0.14</v>
      </c>
      <c r="AW10" s="180">
        <v>0.3</v>
      </c>
      <c r="AX10" s="174" t="s">
        <v>196</v>
      </c>
      <c r="AY10" s="180">
        <v>0.22</v>
      </c>
      <c r="AZ10" s="180">
        <v>0.23</v>
      </c>
      <c r="BA10" s="174" t="s">
        <v>195</v>
      </c>
      <c r="BB10" s="180">
        <v>3.7</v>
      </c>
      <c r="BC10" s="180">
        <v>0.068</v>
      </c>
      <c r="BD10" s="180">
        <v>0.13</v>
      </c>
      <c r="BE10" s="180">
        <v>0.0005</v>
      </c>
      <c r="BF10" s="181">
        <v>0.03</v>
      </c>
      <c r="BG10" s="181">
        <v>0.33</v>
      </c>
      <c r="BH10" s="173" t="s">
        <v>194</v>
      </c>
      <c r="BI10" s="181">
        <v>0.001</v>
      </c>
      <c r="BJ10" s="180">
        <v>1</v>
      </c>
      <c r="BK10" s="179">
        <v>0.33</v>
      </c>
      <c r="BL10" s="182">
        <v>0.81</v>
      </c>
      <c r="BM10" s="182">
        <v>0.35</v>
      </c>
      <c r="BN10" s="182">
        <v>0.12</v>
      </c>
      <c r="BO10" s="182">
        <v>0.32</v>
      </c>
      <c r="BP10" s="180">
        <v>0.22</v>
      </c>
      <c r="BQ10" s="181">
        <v>0.47</v>
      </c>
      <c r="BR10" s="181">
        <v>0.086</v>
      </c>
      <c r="BS10" s="173">
        <v>1.9</v>
      </c>
      <c r="BT10" s="173">
        <v>0.46</v>
      </c>
      <c r="BU10" s="178" t="s">
        <v>231</v>
      </c>
      <c r="BV10" s="176">
        <v>0.02</v>
      </c>
    </row>
    <row r="11" spans="2:74" ht="19.5" customHeight="1">
      <c r="B11" s="21" t="s">
        <v>76</v>
      </c>
      <c r="C11" s="39" t="s">
        <v>72</v>
      </c>
      <c r="D11" s="51" t="s">
        <v>105</v>
      </c>
      <c r="E11" s="61">
        <v>29</v>
      </c>
      <c r="F11" s="61">
        <v>7</v>
      </c>
      <c r="G11" s="61">
        <v>24</v>
      </c>
      <c r="H11" s="61">
        <v>10</v>
      </c>
      <c r="I11" s="61">
        <v>0</v>
      </c>
      <c r="J11" s="61" t="s">
        <v>163</v>
      </c>
      <c r="K11" s="61" t="s">
        <v>105</v>
      </c>
      <c r="L11" s="61">
        <v>29</v>
      </c>
      <c r="M11" s="61">
        <v>7</v>
      </c>
      <c r="N11" s="61">
        <v>25</v>
      </c>
      <c r="O11" s="61">
        <v>9</v>
      </c>
      <c r="P11" s="61">
        <v>59</v>
      </c>
      <c r="Q11" s="137" t="s">
        <v>171</v>
      </c>
      <c r="R11" s="138">
        <v>3.2</v>
      </c>
      <c r="S11" s="138">
        <v>26.5</v>
      </c>
      <c r="T11" s="138">
        <v>89.6</v>
      </c>
      <c r="U11" s="138" t="s">
        <v>166</v>
      </c>
      <c r="V11" s="138">
        <v>1001.3</v>
      </c>
      <c r="W11" s="139">
        <v>22.7</v>
      </c>
      <c r="X11" s="140">
        <v>8.4</v>
      </c>
      <c r="Y11" s="137" t="s">
        <v>187</v>
      </c>
      <c r="Z11" s="141" t="s">
        <v>188</v>
      </c>
      <c r="AA11" s="141">
        <v>2.6</v>
      </c>
      <c r="AB11" s="186">
        <v>0.28</v>
      </c>
      <c r="AC11" s="141">
        <v>0.88</v>
      </c>
      <c r="AD11" s="141">
        <v>0.026</v>
      </c>
      <c r="AE11" s="141">
        <v>0.037</v>
      </c>
      <c r="AF11" s="139">
        <v>0.038</v>
      </c>
      <c r="AG11" s="143">
        <v>320</v>
      </c>
      <c r="AH11" s="192">
        <v>70</v>
      </c>
      <c r="AI11" s="144">
        <v>66</v>
      </c>
      <c r="AJ11" s="144">
        <v>25</v>
      </c>
      <c r="AK11" s="192">
        <v>7</v>
      </c>
      <c r="AL11" s="141" t="s">
        <v>191</v>
      </c>
      <c r="AM11" s="192">
        <v>0.8</v>
      </c>
      <c r="AN11" s="144">
        <v>21</v>
      </c>
      <c r="AO11" s="192">
        <v>2.4</v>
      </c>
      <c r="AP11" s="144">
        <v>1.7</v>
      </c>
      <c r="AQ11" s="144">
        <v>39</v>
      </c>
      <c r="AR11" s="144">
        <v>0.51</v>
      </c>
      <c r="AS11" s="144">
        <v>11</v>
      </c>
      <c r="AT11" s="144">
        <v>4.9</v>
      </c>
      <c r="AU11" s="144">
        <v>8</v>
      </c>
      <c r="AV11" s="144">
        <v>0.25</v>
      </c>
      <c r="AW11" s="144">
        <v>0.7</v>
      </c>
      <c r="AX11" s="141" t="s">
        <v>196</v>
      </c>
      <c r="AY11" s="144">
        <v>0.31</v>
      </c>
      <c r="AZ11" s="144">
        <v>0.34</v>
      </c>
      <c r="BA11" s="141" t="s">
        <v>195</v>
      </c>
      <c r="BB11" s="144">
        <v>1.9</v>
      </c>
      <c r="BC11" s="144">
        <v>0.041</v>
      </c>
      <c r="BD11" s="144">
        <v>0.068</v>
      </c>
      <c r="BE11" s="144">
        <v>0.0014</v>
      </c>
      <c r="BF11" s="145">
        <v>0.03</v>
      </c>
      <c r="BG11" s="145">
        <v>1.7</v>
      </c>
      <c r="BH11" s="138" t="s">
        <v>194</v>
      </c>
      <c r="BI11" s="145">
        <v>0.002</v>
      </c>
      <c r="BJ11" s="144">
        <v>0.78</v>
      </c>
      <c r="BK11" s="143">
        <v>0.19</v>
      </c>
      <c r="BL11" s="90">
        <v>0.68</v>
      </c>
      <c r="BM11" s="90">
        <v>0.44</v>
      </c>
      <c r="BN11" s="90">
        <v>0.13</v>
      </c>
      <c r="BO11" s="90">
        <v>0.26</v>
      </c>
      <c r="BP11" s="144">
        <v>0.27</v>
      </c>
      <c r="BQ11" s="145">
        <v>0.6</v>
      </c>
      <c r="BR11" s="145">
        <v>0.055</v>
      </c>
      <c r="BS11" s="138">
        <v>1.7</v>
      </c>
      <c r="BT11" s="138">
        <v>0.67</v>
      </c>
      <c r="BU11" s="106" t="s">
        <v>231</v>
      </c>
      <c r="BV11" s="146">
        <v>0.029</v>
      </c>
    </row>
    <row r="12" spans="2:74" ht="19.5" customHeight="1">
      <c r="B12" s="21" t="s">
        <v>76</v>
      </c>
      <c r="C12" s="28" t="s">
        <v>73</v>
      </c>
      <c r="D12" s="52" t="s">
        <v>105</v>
      </c>
      <c r="E12" s="47">
        <v>29</v>
      </c>
      <c r="F12" s="47">
        <v>7</v>
      </c>
      <c r="G12" s="47">
        <v>25</v>
      </c>
      <c r="H12" s="47">
        <v>10</v>
      </c>
      <c r="I12" s="47">
        <v>0</v>
      </c>
      <c r="J12" s="47" t="s">
        <v>163</v>
      </c>
      <c r="K12" s="47" t="s">
        <v>105</v>
      </c>
      <c r="L12" s="47">
        <v>29</v>
      </c>
      <c r="M12" s="47">
        <v>7</v>
      </c>
      <c r="N12" s="47">
        <v>26</v>
      </c>
      <c r="O12" s="47">
        <v>9</v>
      </c>
      <c r="P12" s="47">
        <v>59</v>
      </c>
      <c r="Q12" s="137" t="s">
        <v>171</v>
      </c>
      <c r="R12" s="138">
        <v>3.4</v>
      </c>
      <c r="S12" s="138">
        <v>26.2</v>
      </c>
      <c r="T12" s="138">
        <v>95.7</v>
      </c>
      <c r="U12" s="138" t="s">
        <v>166</v>
      </c>
      <c r="V12" s="138">
        <v>1000.9</v>
      </c>
      <c r="W12" s="139">
        <v>19.5</v>
      </c>
      <c r="X12" s="140">
        <v>7.9</v>
      </c>
      <c r="Y12" s="137" t="s">
        <v>187</v>
      </c>
      <c r="Z12" s="141" t="s">
        <v>188</v>
      </c>
      <c r="AA12" s="141">
        <v>1.9</v>
      </c>
      <c r="AB12" s="186">
        <v>0.27</v>
      </c>
      <c r="AC12" s="141">
        <v>0.71</v>
      </c>
      <c r="AD12" s="141">
        <v>0.015</v>
      </c>
      <c r="AE12" s="141">
        <v>0.023</v>
      </c>
      <c r="AF12" s="139" t="s">
        <v>189</v>
      </c>
      <c r="AG12" s="143">
        <v>260</v>
      </c>
      <c r="AH12" s="192">
        <v>70</v>
      </c>
      <c r="AI12" s="144">
        <v>92</v>
      </c>
      <c r="AJ12" s="144">
        <v>13</v>
      </c>
      <c r="AK12" s="192">
        <v>9</v>
      </c>
      <c r="AL12" s="141" t="s">
        <v>191</v>
      </c>
      <c r="AM12" s="192">
        <v>1.1</v>
      </c>
      <c r="AN12" s="144">
        <v>17</v>
      </c>
      <c r="AO12" s="192">
        <v>25</v>
      </c>
      <c r="AP12" s="144">
        <v>2.2</v>
      </c>
      <c r="AQ12" s="144">
        <v>29</v>
      </c>
      <c r="AR12" s="144">
        <v>0.09</v>
      </c>
      <c r="AS12" s="144">
        <v>29</v>
      </c>
      <c r="AT12" s="144">
        <v>0.85</v>
      </c>
      <c r="AU12" s="144">
        <v>3</v>
      </c>
      <c r="AV12" s="144">
        <v>0.1</v>
      </c>
      <c r="AW12" s="141" t="s">
        <v>192</v>
      </c>
      <c r="AX12" s="141" t="s">
        <v>196</v>
      </c>
      <c r="AY12" s="144">
        <v>3.7</v>
      </c>
      <c r="AZ12" s="144">
        <v>0.22</v>
      </c>
      <c r="BA12" s="141" t="s">
        <v>195</v>
      </c>
      <c r="BB12" s="144">
        <v>1.5</v>
      </c>
      <c r="BC12" s="144">
        <v>0.063</v>
      </c>
      <c r="BD12" s="144">
        <v>0.12</v>
      </c>
      <c r="BE12" s="144">
        <v>0.0014</v>
      </c>
      <c r="BF12" s="145">
        <v>0.02</v>
      </c>
      <c r="BG12" s="145">
        <v>0.62</v>
      </c>
      <c r="BH12" s="138" t="s">
        <v>194</v>
      </c>
      <c r="BI12" s="145">
        <v>0.002</v>
      </c>
      <c r="BJ12" s="144">
        <v>0.16</v>
      </c>
      <c r="BK12" s="143">
        <v>0.15</v>
      </c>
      <c r="BL12" s="90">
        <v>0.57</v>
      </c>
      <c r="BM12" s="90">
        <v>0.39</v>
      </c>
      <c r="BN12" s="90">
        <v>0.11</v>
      </c>
      <c r="BO12" s="90">
        <v>0.19</v>
      </c>
      <c r="BP12" s="144">
        <v>0.2</v>
      </c>
      <c r="BQ12" s="145">
        <v>0.52</v>
      </c>
      <c r="BR12" s="145">
        <v>0.029</v>
      </c>
      <c r="BS12" s="138">
        <v>1.4</v>
      </c>
      <c r="BT12" s="138">
        <v>0.56</v>
      </c>
      <c r="BU12" s="111" t="s">
        <v>231</v>
      </c>
      <c r="BV12" s="146">
        <v>0.022</v>
      </c>
    </row>
    <row r="13" spans="2:74" ht="19.5" customHeight="1">
      <c r="B13" s="21" t="s">
        <v>76</v>
      </c>
      <c r="C13" s="38" t="s">
        <v>124</v>
      </c>
      <c r="D13" s="52" t="s">
        <v>105</v>
      </c>
      <c r="E13" s="47">
        <v>29</v>
      </c>
      <c r="F13" s="47">
        <v>7</v>
      </c>
      <c r="G13" s="47">
        <v>26</v>
      </c>
      <c r="H13" s="47">
        <v>10</v>
      </c>
      <c r="I13" s="47">
        <v>0</v>
      </c>
      <c r="J13" s="47" t="s">
        <v>163</v>
      </c>
      <c r="K13" s="47" t="s">
        <v>105</v>
      </c>
      <c r="L13" s="47">
        <v>29</v>
      </c>
      <c r="M13" s="47">
        <v>7</v>
      </c>
      <c r="N13" s="47">
        <v>27</v>
      </c>
      <c r="O13" s="47">
        <v>9</v>
      </c>
      <c r="P13" s="47">
        <v>59</v>
      </c>
      <c r="Q13" s="108" t="s">
        <v>170</v>
      </c>
      <c r="R13" s="114">
        <v>2.8</v>
      </c>
      <c r="S13" s="114">
        <v>25.6</v>
      </c>
      <c r="T13" s="114">
        <v>92.5</v>
      </c>
      <c r="U13" s="114">
        <v>16.5</v>
      </c>
      <c r="V13" s="114">
        <v>1003.7</v>
      </c>
      <c r="W13" s="111">
        <v>11.2</v>
      </c>
      <c r="X13" s="96">
        <v>7.2</v>
      </c>
      <c r="Y13" s="93" t="s">
        <v>187</v>
      </c>
      <c r="Z13" s="97">
        <v>0.027</v>
      </c>
      <c r="AA13" s="97">
        <v>1.1</v>
      </c>
      <c r="AB13" s="184">
        <v>0.078</v>
      </c>
      <c r="AC13" s="97">
        <v>0.52</v>
      </c>
      <c r="AD13" s="97">
        <v>0.041</v>
      </c>
      <c r="AE13" s="97" t="s">
        <v>190</v>
      </c>
      <c r="AF13" s="95" t="s">
        <v>189</v>
      </c>
      <c r="AG13" s="99">
        <v>110</v>
      </c>
      <c r="AH13" s="190">
        <v>30</v>
      </c>
      <c r="AI13" s="100">
        <v>49</v>
      </c>
      <c r="AJ13" s="100">
        <v>46</v>
      </c>
      <c r="AK13" s="190">
        <v>3</v>
      </c>
      <c r="AL13" s="97" t="s">
        <v>191</v>
      </c>
      <c r="AM13" s="190">
        <v>1.4</v>
      </c>
      <c r="AN13" s="100">
        <v>4.5</v>
      </c>
      <c r="AO13" s="190">
        <v>12</v>
      </c>
      <c r="AP13" s="100">
        <v>5.9</v>
      </c>
      <c r="AQ13" s="100">
        <v>81</v>
      </c>
      <c r="AR13" s="100">
        <v>0.04</v>
      </c>
      <c r="AS13" s="100">
        <v>5.2</v>
      </c>
      <c r="AT13" s="100">
        <v>2.7</v>
      </c>
      <c r="AU13" s="100">
        <v>11</v>
      </c>
      <c r="AV13" s="100">
        <v>0.28</v>
      </c>
      <c r="AW13" s="100">
        <v>0.5</v>
      </c>
      <c r="AX13" s="100">
        <v>0.07</v>
      </c>
      <c r="AY13" s="100">
        <v>0.51</v>
      </c>
      <c r="AZ13" s="100">
        <v>0.9</v>
      </c>
      <c r="BA13" s="100">
        <v>0.011</v>
      </c>
      <c r="BB13" s="100">
        <v>2.4</v>
      </c>
      <c r="BC13" s="100">
        <v>0.083</v>
      </c>
      <c r="BD13" s="100">
        <v>0.16</v>
      </c>
      <c r="BE13" s="100">
        <v>0.0011</v>
      </c>
      <c r="BF13" s="94" t="s">
        <v>196</v>
      </c>
      <c r="BG13" s="320">
        <v>0.11</v>
      </c>
      <c r="BH13" s="94" t="s">
        <v>194</v>
      </c>
      <c r="BI13" s="101">
        <v>0.002</v>
      </c>
      <c r="BJ13" s="100">
        <v>2.9</v>
      </c>
      <c r="BK13" s="99">
        <v>0.11</v>
      </c>
      <c r="BL13" s="102">
        <v>0.95</v>
      </c>
      <c r="BM13" s="102">
        <v>0.61</v>
      </c>
      <c r="BN13" s="102">
        <v>0.27</v>
      </c>
      <c r="BO13" s="102">
        <v>0.42</v>
      </c>
      <c r="BP13" s="100">
        <v>0.46</v>
      </c>
      <c r="BQ13" s="101">
        <v>0.72</v>
      </c>
      <c r="BR13" s="101">
        <v>0.06</v>
      </c>
      <c r="BS13" s="94">
        <v>2.4</v>
      </c>
      <c r="BT13" s="94">
        <v>0.82</v>
      </c>
      <c r="BU13" s="111" t="s">
        <v>231</v>
      </c>
      <c r="BV13" s="103">
        <v>0.092</v>
      </c>
    </row>
    <row r="14" spans="2:74" ht="19.5" customHeight="1">
      <c r="B14" s="21" t="s">
        <v>76</v>
      </c>
      <c r="C14" s="22" t="s">
        <v>74</v>
      </c>
      <c r="D14" s="53" t="s">
        <v>105</v>
      </c>
      <c r="E14" s="23">
        <v>29</v>
      </c>
      <c r="F14" s="23">
        <v>7</v>
      </c>
      <c r="G14" s="47">
        <v>27</v>
      </c>
      <c r="H14" s="23">
        <v>10</v>
      </c>
      <c r="I14" s="23">
        <v>0</v>
      </c>
      <c r="J14" s="23" t="s">
        <v>163</v>
      </c>
      <c r="K14" s="23" t="s">
        <v>105</v>
      </c>
      <c r="L14" s="23">
        <v>29</v>
      </c>
      <c r="M14" s="23">
        <v>7</v>
      </c>
      <c r="N14" s="23">
        <v>28</v>
      </c>
      <c r="O14" s="23">
        <v>9</v>
      </c>
      <c r="P14" s="23">
        <v>59</v>
      </c>
      <c r="Q14" s="93" t="s">
        <v>170</v>
      </c>
      <c r="R14" s="94">
        <v>2.3</v>
      </c>
      <c r="S14" s="94">
        <v>26.5</v>
      </c>
      <c r="T14" s="94">
        <v>72.6</v>
      </c>
      <c r="U14" s="94">
        <v>0.5</v>
      </c>
      <c r="V14" s="94">
        <v>1007.7</v>
      </c>
      <c r="W14" s="95">
        <v>18.2</v>
      </c>
      <c r="X14" s="96">
        <v>14.6</v>
      </c>
      <c r="Y14" s="93" t="s">
        <v>187</v>
      </c>
      <c r="Z14" s="97">
        <v>0.049</v>
      </c>
      <c r="AA14" s="97">
        <v>3.2</v>
      </c>
      <c r="AB14" s="184">
        <v>0.048</v>
      </c>
      <c r="AC14" s="97">
        <v>1.5</v>
      </c>
      <c r="AD14" s="97">
        <v>0.04</v>
      </c>
      <c r="AE14" s="97">
        <v>0.0063</v>
      </c>
      <c r="AF14" s="95" t="s">
        <v>189</v>
      </c>
      <c r="AG14" s="99">
        <v>70</v>
      </c>
      <c r="AH14" s="190">
        <v>60</v>
      </c>
      <c r="AI14" s="100">
        <v>60</v>
      </c>
      <c r="AJ14" s="100">
        <v>43</v>
      </c>
      <c r="AK14" s="190">
        <v>6</v>
      </c>
      <c r="AL14" s="97" t="s">
        <v>191</v>
      </c>
      <c r="AM14" s="190">
        <v>2</v>
      </c>
      <c r="AN14" s="100">
        <v>8.5</v>
      </c>
      <c r="AO14" s="190">
        <v>3.5</v>
      </c>
      <c r="AP14" s="100">
        <v>6.1</v>
      </c>
      <c r="AQ14" s="100">
        <v>87</v>
      </c>
      <c r="AR14" s="100">
        <v>0.04</v>
      </c>
      <c r="AS14" s="100">
        <v>5.7</v>
      </c>
      <c r="AT14" s="100">
        <v>7.7</v>
      </c>
      <c r="AU14" s="100">
        <v>35</v>
      </c>
      <c r="AV14" s="100">
        <v>0.55</v>
      </c>
      <c r="AW14" s="100">
        <v>0.8</v>
      </c>
      <c r="AX14" s="100">
        <v>0.09</v>
      </c>
      <c r="AY14" s="100">
        <v>1.3</v>
      </c>
      <c r="AZ14" s="100">
        <v>2.6</v>
      </c>
      <c r="BA14" s="100">
        <v>0.013</v>
      </c>
      <c r="BB14" s="100">
        <v>3.5</v>
      </c>
      <c r="BC14" s="100">
        <v>0.071</v>
      </c>
      <c r="BD14" s="100">
        <v>0.1</v>
      </c>
      <c r="BE14" s="100">
        <v>0.0012</v>
      </c>
      <c r="BF14" s="101">
        <v>0.03</v>
      </c>
      <c r="BG14" s="115">
        <v>0.23</v>
      </c>
      <c r="BH14" s="101">
        <v>0.028</v>
      </c>
      <c r="BI14" s="101">
        <v>0.002</v>
      </c>
      <c r="BJ14" s="100">
        <v>5.6</v>
      </c>
      <c r="BK14" s="99">
        <v>0.16</v>
      </c>
      <c r="BL14" s="102">
        <v>1.6</v>
      </c>
      <c r="BM14" s="102">
        <v>0.78</v>
      </c>
      <c r="BN14" s="102">
        <v>0.32</v>
      </c>
      <c r="BO14" s="102">
        <v>1.1</v>
      </c>
      <c r="BP14" s="100">
        <v>1.4</v>
      </c>
      <c r="BQ14" s="101">
        <v>1.1</v>
      </c>
      <c r="BR14" s="101">
        <v>0.12</v>
      </c>
      <c r="BS14" s="94">
        <v>4</v>
      </c>
      <c r="BT14" s="94">
        <v>1.5</v>
      </c>
      <c r="BU14" s="111" t="s">
        <v>231</v>
      </c>
      <c r="BV14" s="103">
        <v>0.19</v>
      </c>
    </row>
    <row r="15" spans="2:74" ht="19.5" customHeight="1">
      <c r="B15" s="21" t="s">
        <v>76</v>
      </c>
      <c r="C15" s="22" t="s">
        <v>75</v>
      </c>
      <c r="D15" s="63" t="s">
        <v>105</v>
      </c>
      <c r="E15" s="23">
        <v>29</v>
      </c>
      <c r="F15" s="23">
        <v>7</v>
      </c>
      <c r="G15" s="47">
        <v>28</v>
      </c>
      <c r="H15" s="23">
        <v>10</v>
      </c>
      <c r="I15" s="23">
        <v>0</v>
      </c>
      <c r="J15" s="23" t="s">
        <v>163</v>
      </c>
      <c r="K15" s="23" t="s">
        <v>105</v>
      </c>
      <c r="L15" s="23">
        <v>29</v>
      </c>
      <c r="M15" s="23">
        <v>7</v>
      </c>
      <c r="N15" s="23">
        <v>29</v>
      </c>
      <c r="O15" s="23">
        <v>9</v>
      </c>
      <c r="P15" s="23">
        <v>59</v>
      </c>
      <c r="Q15" s="93" t="s">
        <v>171</v>
      </c>
      <c r="R15" s="94">
        <v>2</v>
      </c>
      <c r="S15" s="94">
        <v>26.9</v>
      </c>
      <c r="T15" s="94">
        <v>78.1</v>
      </c>
      <c r="U15" s="94" t="s">
        <v>166</v>
      </c>
      <c r="V15" s="94">
        <v>1006.5</v>
      </c>
      <c r="W15" s="95">
        <v>23.8</v>
      </c>
      <c r="X15" s="96">
        <v>15.9</v>
      </c>
      <c r="Y15" s="93" t="s">
        <v>187</v>
      </c>
      <c r="Z15" s="97" t="s">
        <v>188</v>
      </c>
      <c r="AA15" s="97">
        <v>4.4</v>
      </c>
      <c r="AB15" s="184">
        <v>0.12</v>
      </c>
      <c r="AC15" s="97">
        <v>1.8</v>
      </c>
      <c r="AD15" s="97">
        <v>0.044</v>
      </c>
      <c r="AE15" s="97">
        <v>0.015</v>
      </c>
      <c r="AF15" s="95" t="s">
        <v>189</v>
      </c>
      <c r="AG15" s="99">
        <v>190</v>
      </c>
      <c r="AH15" s="190">
        <v>110</v>
      </c>
      <c r="AI15" s="100">
        <v>50</v>
      </c>
      <c r="AJ15" s="100">
        <v>74</v>
      </c>
      <c r="AK15" s="190">
        <v>9</v>
      </c>
      <c r="AL15" s="97" t="s">
        <v>191</v>
      </c>
      <c r="AM15" s="190">
        <v>1.6</v>
      </c>
      <c r="AN15" s="100">
        <v>32</v>
      </c>
      <c r="AO15" s="190">
        <v>33</v>
      </c>
      <c r="AP15" s="100">
        <v>3.9</v>
      </c>
      <c r="AQ15" s="100">
        <v>91</v>
      </c>
      <c r="AR15" s="100">
        <v>0.1</v>
      </c>
      <c r="AS15" s="100">
        <v>36</v>
      </c>
      <c r="AT15" s="100">
        <v>3.3</v>
      </c>
      <c r="AU15" s="100">
        <v>32</v>
      </c>
      <c r="AV15" s="100">
        <v>0.45</v>
      </c>
      <c r="AW15" s="100">
        <v>0.8</v>
      </c>
      <c r="AX15" s="100">
        <v>0.07</v>
      </c>
      <c r="AY15" s="100">
        <v>0.9</v>
      </c>
      <c r="AZ15" s="100">
        <v>1.4</v>
      </c>
      <c r="BA15" s="100">
        <v>0.015</v>
      </c>
      <c r="BB15" s="100">
        <v>3.5</v>
      </c>
      <c r="BC15" s="100">
        <v>0.099</v>
      </c>
      <c r="BD15" s="100">
        <v>0.14</v>
      </c>
      <c r="BE15" s="100">
        <v>0.0017</v>
      </c>
      <c r="BF15" s="101">
        <v>0.02</v>
      </c>
      <c r="BG15" s="321">
        <v>0.11</v>
      </c>
      <c r="BH15" s="96" t="s">
        <v>194</v>
      </c>
      <c r="BI15" s="101">
        <v>0.002</v>
      </c>
      <c r="BJ15" s="100">
        <v>3.6</v>
      </c>
      <c r="BK15" s="99">
        <v>0.092</v>
      </c>
      <c r="BL15" s="102">
        <v>1.2</v>
      </c>
      <c r="BM15" s="102">
        <v>0.61</v>
      </c>
      <c r="BN15" s="102">
        <v>0.19</v>
      </c>
      <c r="BO15" s="102">
        <v>0.75</v>
      </c>
      <c r="BP15" s="100">
        <v>0.76</v>
      </c>
      <c r="BQ15" s="101">
        <v>0.82</v>
      </c>
      <c r="BR15" s="101">
        <v>0.063</v>
      </c>
      <c r="BS15" s="94">
        <v>2.8</v>
      </c>
      <c r="BT15" s="94">
        <v>0.89</v>
      </c>
      <c r="BU15" s="111" t="s">
        <v>231</v>
      </c>
      <c r="BV15" s="103">
        <v>0.16</v>
      </c>
    </row>
    <row r="16" spans="2:74" ht="19.5" customHeight="1">
      <c r="B16" s="21" t="s">
        <v>76</v>
      </c>
      <c r="C16" s="22" t="s">
        <v>77</v>
      </c>
      <c r="D16" s="63" t="s">
        <v>105</v>
      </c>
      <c r="E16" s="23">
        <v>29</v>
      </c>
      <c r="F16" s="23">
        <v>7</v>
      </c>
      <c r="G16" s="47">
        <v>29</v>
      </c>
      <c r="H16" s="23">
        <v>10</v>
      </c>
      <c r="I16" s="23">
        <v>0</v>
      </c>
      <c r="J16" s="23" t="s">
        <v>163</v>
      </c>
      <c r="K16" s="23" t="s">
        <v>105</v>
      </c>
      <c r="L16" s="23">
        <v>29</v>
      </c>
      <c r="M16" s="23">
        <v>7</v>
      </c>
      <c r="N16" s="23">
        <v>30</v>
      </c>
      <c r="O16" s="23">
        <v>9</v>
      </c>
      <c r="P16" s="23">
        <v>59</v>
      </c>
      <c r="Q16" s="93" t="s">
        <v>171</v>
      </c>
      <c r="R16" s="94">
        <v>1.9</v>
      </c>
      <c r="S16" s="94">
        <v>27.3</v>
      </c>
      <c r="T16" s="94">
        <v>79.7</v>
      </c>
      <c r="U16" s="94">
        <v>0.5</v>
      </c>
      <c r="V16" s="94">
        <v>1005.1</v>
      </c>
      <c r="W16" s="95">
        <v>15.5</v>
      </c>
      <c r="X16" s="96">
        <v>4</v>
      </c>
      <c r="Y16" s="93" t="s">
        <v>187</v>
      </c>
      <c r="Z16" s="97">
        <v>0.031</v>
      </c>
      <c r="AA16" s="97">
        <v>2.6</v>
      </c>
      <c r="AB16" s="184">
        <v>0.26</v>
      </c>
      <c r="AC16" s="97">
        <v>0.95</v>
      </c>
      <c r="AD16" s="97">
        <v>0.048</v>
      </c>
      <c r="AE16" s="97">
        <v>0.031</v>
      </c>
      <c r="AF16" s="95">
        <v>0.032</v>
      </c>
      <c r="AG16" s="99">
        <v>180</v>
      </c>
      <c r="AH16" s="190">
        <v>70</v>
      </c>
      <c r="AI16" s="100">
        <v>52</v>
      </c>
      <c r="AJ16" s="100">
        <v>29</v>
      </c>
      <c r="AK16" s="190">
        <v>3</v>
      </c>
      <c r="AL16" s="97" t="s">
        <v>191</v>
      </c>
      <c r="AM16" s="190">
        <v>0.7</v>
      </c>
      <c r="AN16" s="100">
        <v>6.3</v>
      </c>
      <c r="AO16" s="190">
        <v>10</v>
      </c>
      <c r="AP16" s="100">
        <v>1.2</v>
      </c>
      <c r="AQ16" s="100">
        <v>31</v>
      </c>
      <c r="AR16" s="100">
        <v>0.01</v>
      </c>
      <c r="AS16" s="100">
        <v>8.6</v>
      </c>
      <c r="AT16" s="100">
        <v>1</v>
      </c>
      <c r="AU16" s="100">
        <v>7</v>
      </c>
      <c r="AV16" s="100">
        <v>0.1</v>
      </c>
      <c r="AW16" s="100">
        <v>0.6</v>
      </c>
      <c r="AX16" s="100">
        <v>0.02</v>
      </c>
      <c r="AY16" s="100">
        <v>0.15</v>
      </c>
      <c r="AZ16" s="100">
        <v>0.32</v>
      </c>
      <c r="BA16" s="100">
        <v>0.004</v>
      </c>
      <c r="BB16" s="100">
        <v>1.9</v>
      </c>
      <c r="BC16" s="100">
        <v>0.023</v>
      </c>
      <c r="BD16" s="100">
        <v>0.028</v>
      </c>
      <c r="BE16" s="97" t="s">
        <v>197</v>
      </c>
      <c r="BF16" s="94" t="s">
        <v>196</v>
      </c>
      <c r="BG16" s="138" t="s">
        <v>193</v>
      </c>
      <c r="BH16" s="94" t="s">
        <v>194</v>
      </c>
      <c r="BI16" s="94" t="s">
        <v>195</v>
      </c>
      <c r="BJ16" s="100">
        <v>1.4</v>
      </c>
      <c r="BK16" s="99">
        <v>0.074</v>
      </c>
      <c r="BL16" s="102">
        <v>0.99</v>
      </c>
      <c r="BM16" s="102">
        <v>0.6</v>
      </c>
      <c r="BN16" s="102">
        <v>0.19</v>
      </c>
      <c r="BO16" s="102">
        <v>0.59</v>
      </c>
      <c r="BP16" s="100">
        <v>0.52</v>
      </c>
      <c r="BQ16" s="101">
        <v>0.61</v>
      </c>
      <c r="BR16" s="101">
        <v>0.042</v>
      </c>
      <c r="BS16" s="94">
        <v>2.4</v>
      </c>
      <c r="BT16" s="94">
        <v>0.58</v>
      </c>
      <c r="BU16" s="95" t="s">
        <v>231</v>
      </c>
      <c r="BV16" s="103">
        <v>0.054</v>
      </c>
    </row>
    <row r="17" spans="2:74" ht="19.5" customHeight="1" thickBot="1">
      <c r="B17" s="24" t="s">
        <v>76</v>
      </c>
      <c r="C17" s="25" t="s">
        <v>125</v>
      </c>
      <c r="D17" s="64" t="s">
        <v>105</v>
      </c>
      <c r="E17" s="26">
        <v>29</v>
      </c>
      <c r="F17" s="26">
        <v>7</v>
      </c>
      <c r="G17" s="27">
        <v>30</v>
      </c>
      <c r="H17" s="26">
        <v>10</v>
      </c>
      <c r="I17" s="26">
        <v>0</v>
      </c>
      <c r="J17" s="26" t="s">
        <v>163</v>
      </c>
      <c r="K17" s="26" t="s">
        <v>105</v>
      </c>
      <c r="L17" s="26">
        <v>29</v>
      </c>
      <c r="M17" s="26">
        <v>7</v>
      </c>
      <c r="N17" s="26">
        <v>31</v>
      </c>
      <c r="O17" s="26">
        <v>9</v>
      </c>
      <c r="P17" s="26">
        <v>59</v>
      </c>
      <c r="Q17" s="172" t="s">
        <v>169</v>
      </c>
      <c r="R17" s="173">
        <v>1.7</v>
      </c>
      <c r="S17" s="173">
        <v>26.9</v>
      </c>
      <c r="T17" s="173">
        <v>81.3</v>
      </c>
      <c r="U17" s="173">
        <v>7</v>
      </c>
      <c r="V17" s="173">
        <v>1006.1</v>
      </c>
      <c r="W17" s="178">
        <v>11.6</v>
      </c>
      <c r="X17" s="177">
        <v>4.9</v>
      </c>
      <c r="Y17" s="172" t="s">
        <v>187</v>
      </c>
      <c r="Z17" s="174">
        <v>0.047</v>
      </c>
      <c r="AA17" s="174">
        <v>2.4</v>
      </c>
      <c r="AB17" s="187">
        <v>0.16</v>
      </c>
      <c r="AC17" s="174">
        <v>0.97</v>
      </c>
      <c r="AD17" s="174">
        <v>0.079</v>
      </c>
      <c r="AE17" s="174">
        <v>0.017</v>
      </c>
      <c r="AF17" s="178" t="s">
        <v>189</v>
      </c>
      <c r="AG17" s="179">
        <v>160</v>
      </c>
      <c r="AH17" s="191">
        <v>120</v>
      </c>
      <c r="AI17" s="180">
        <v>75</v>
      </c>
      <c r="AJ17" s="180">
        <v>69</v>
      </c>
      <c r="AK17" s="191">
        <v>7</v>
      </c>
      <c r="AL17" s="174" t="s">
        <v>191</v>
      </c>
      <c r="AM17" s="191">
        <v>1.7</v>
      </c>
      <c r="AN17" s="180">
        <v>6</v>
      </c>
      <c r="AO17" s="191">
        <v>1.8</v>
      </c>
      <c r="AP17" s="180">
        <v>1.5</v>
      </c>
      <c r="AQ17" s="180">
        <v>51</v>
      </c>
      <c r="AR17" s="180">
        <v>0.03</v>
      </c>
      <c r="AS17" s="180">
        <v>3.1</v>
      </c>
      <c r="AT17" s="180">
        <v>3.2</v>
      </c>
      <c r="AU17" s="180">
        <v>12</v>
      </c>
      <c r="AV17" s="180">
        <v>0.45</v>
      </c>
      <c r="AW17" s="180">
        <v>0.8</v>
      </c>
      <c r="AX17" s="180">
        <v>0.06</v>
      </c>
      <c r="AY17" s="180">
        <v>0.24</v>
      </c>
      <c r="AZ17" s="180">
        <v>0.63</v>
      </c>
      <c r="BA17" s="180">
        <v>0.008</v>
      </c>
      <c r="BB17" s="180">
        <v>4.3</v>
      </c>
      <c r="BC17" s="180">
        <v>0.037</v>
      </c>
      <c r="BD17" s="180">
        <v>0.046</v>
      </c>
      <c r="BE17" s="180">
        <v>0.0006</v>
      </c>
      <c r="BF17" s="181">
        <v>0.03</v>
      </c>
      <c r="BG17" s="181">
        <v>0.05</v>
      </c>
      <c r="BH17" s="173" t="s">
        <v>194</v>
      </c>
      <c r="BI17" s="173" t="s">
        <v>195</v>
      </c>
      <c r="BJ17" s="180">
        <v>3.6</v>
      </c>
      <c r="BK17" s="179">
        <v>0.17</v>
      </c>
      <c r="BL17" s="182">
        <v>1.4</v>
      </c>
      <c r="BM17" s="182">
        <v>0.65</v>
      </c>
      <c r="BN17" s="182">
        <v>0.24</v>
      </c>
      <c r="BO17" s="182">
        <v>0.77</v>
      </c>
      <c r="BP17" s="180">
        <v>0.76</v>
      </c>
      <c r="BQ17" s="181">
        <v>0.66</v>
      </c>
      <c r="BR17" s="181">
        <v>0.07</v>
      </c>
      <c r="BS17" s="173">
        <v>3.2</v>
      </c>
      <c r="BT17" s="173">
        <v>0.72</v>
      </c>
      <c r="BU17" s="178" t="s">
        <v>231</v>
      </c>
      <c r="BV17" s="176">
        <v>0.14</v>
      </c>
    </row>
    <row r="18" spans="2:74" ht="19.5" customHeight="1">
      <c r="B18" s="21" t="s">
        <v>28</v>
      </c>
      <c r="C18" s="39" t="s">
        <v>78</v>
      </c>
      <c r="D18" s="54" t="s">
        <v>105</v>
      </c>
      <c r="E18" s="29">
        <v>29</v>
      </c>
      <c r="F18" s="29">
        <v>7</v>
      </c>
      <c r="G18" s="29">
        <v>31</v>
      </c>
      <c r="H18" s="29">
        <v>10</v>
      </c>
      <c r="I18" s="29">
        <v>0</v>
      </c>
      <c r="J18" s="29" t="s">
        <v>163</v>
      </c>
      <c r="K18" s="29" t="s">
        <v>105</v>
      </c>
      <c r="L18" s="29">
        <v>29</v>
      </c>
      <c r="M18" s="29">
        <v>8</v>
      </c>
      <c r="N18" s="29">
        <v>1</v>
      </c>
      <c r="O18" s="29">
        <v>9</v>
      </c>
      <c r="P18" s="29">
        <v>59</v>
      </c>
      <c r="Q18" s="137" t="s">
        <v>171</v>
      </c>
      <c r="R18" s="138">
        <v>2.2</v>
      </c>
      <c r="S18" s="138">
        <v>27.3</v>
      </c>
      <c r="T18" s="138">
        <v>81</v>
      </c>
      <c r="U18" s="138">
        <v>0.5</v>
      </c>
      <c r="V18" s="138">
        <v>1006.6</v>
      </c>
      <c r="W18" s="139">
        <v>23.9</v>
      </c>
      <c r="X18" s="140">
        <v>4</v>
      </c>
      <c r="Y18" s="137" t="s">
        <v>187</v>
      </c>
      <c r="Z18" s="141">
        <v>0.036</v>
      </c>
      <c r="AA18" s="141">
        <v>2.8</v>
      </c>
      <c r="AB18" s="186">
        <v>0.11</v>
      </c>
      <c r="AC18" s="141">
        <v>1.2</v>
      </c>
      <c r="AD18" s="141">
        <v>0.041</v>
      </c>
      <c r="AE18" s="141">
        <v>0.014</v>
      </c>
      <c r="AF18" s="139" t="s">
        <v>189</v>
      </c>
      <c r="AG18" s="143">
        <v>160</v>
      </c>
      <c r="AH18" s="192">
        <v>80</v>
      </c>
      <c r="AI18" s="144">
        <v>61</v>
      </c>
      <c r="AJ18" s="144">
        <v>54</v>
      </c>
      <c r="AK18" s="192">
        <v>5</v>
      </c>
      <c r="AL18" s="141" t="s">
        <v>191</v>
      </c>
      <c r="AM18" s="192">
        <v>4.5</v>
      </c>
      <c r="AN18" s="144">
        <v>22</v>
      </c>
      <c r="AO18" s="192">
        <v>1.8</v>
      </c>
      <c r="AP18" s="144">
        <v>1.8</v>
      </c>
      <c r="AQ18" s="144">
        <v>39</v>
      </c>
      <c r="AR18" s="144">
        <v>0.05</v>
      </c>
      <c r="AS18" s="144">
        <v>9.6</v>
      </c>
      <c r="AT18" s="144">
        <v>2</v>
      </c>
      <c r="AU18" s="144">
        <v>10</v>
      </c>
      <c r="AV18" s="144">
        <v>0.21</v>
      </c>
      <c r="AW18" s="144">
        <v>0.6</v>
      </c>
      <c r="AX18" s="144">
        <v>0.04</v>
      </c>
      <c r="AY18" s="144">
        <v>0.3</v>
      </c>
      <c r="AZ18" s="144">
        <v>0.48</v>
      </c>
      <c r="BA18" s="144">
        <v>0.004</v>
      </c>
      <c r="BB18" s="144">
        <v>5</v>
      </c>
      <c r="BC18" s="144">
        <v>0.051</v>
      </c>
      <c r="BD18" s="144">
        <v>0.061</v>
      </c>
      <c r="BE18" s="144">
        <v>0.0015</v>
      </c>
      <c r="BF18" s="145">
        <v>0.09</v>
      </c>
      <c r="BG18" s="145">
        <v>0.33</v>
      </c>
      <c r="BH18" s="138" t="s">
        <v>194</v>
      </c>
      <c r="BI18" s="138" t="s">
        <v>195</v>
      </c>
      <c r="BJ18" s="144">
        <v>1.3</v>
      </c>
      <c r="BK18" s="143">
        <v>0.091</v>
      </c>
      <c r="BL18" s="90">
        <v>1</v>
      </c>
      <c r="BM18" s="90">
        <v>0.5</v>
      </c>
      <c r="BN18" s="90">
        <v>0.14</v>
      </c>
      <c r="BO18" s="90">
        <v>0.45</v>
      </c>
      <c r="BP18" s="144">
        <v>0.42</v>
      </c>
      <c r="BQ18" s="145">
        <v>0.71</v>
      </c>
      <c r="BR18" s="145">
        <v>0.05</v>
      </c>
      <c r="BS18" s="138">
        <v>2.2</v>
      </c>
      <c r="BT18" s="138">
        <v>0.73</v>
      </c>
      <c r="BU18" s="106" t="s">
        <v>231</v>
      </c>
      <c r="BV18" s="146">
        <v>0.058</v>
      </c>
    </row>
    <row r="19" spans="2:74" ht="19.5" customHeight="1">
      <c r="B19" s="21" t="s">
        <v>28</v>
      </c>
      <c r="C19" s="28" t="s">
        <v>79</v>
      </c>
      <c r="D19" s="54" t="s">
        <v>105</v>
      </c>
      <c r="E19" s="29">
        <v>29</v>
      </c>
      <c r="F19" s="29">
        <v>8</v>
      </c>
      <c r="G19" s="29">
        <v>1</v>
      </c>
      <c r="H19" s="29">
        <v>10</v>
      </c>
      <c r="I19" s="29">
        <v>0</v>
      </c>
      <c r="J19" s="29" t="s">
        <v>163</v>
      </c>
      <c r="K19" s="29" t="s">
        <v>105</v>
      </c>
      <c r="L19" s="29">
        <v>29</v>
      </c>
      <c r="M19" s="29">
        <v>8</v>
      </c>
      <c r="N19" s="29">
        <v>2</v>
      </c>
      <c r="O19" s="29">
        <v>9</v>
      </c>
      <c r="P19" s="29">
        <v>59</v>
      </c>
      <c r="Q19" s="137" t="s">
        <v>172</v>
      </c>
      <c r="R19" s="138">
        <v>2.2</v>
      </c>
      <c r="S19" s="138">
        <v>26.6</v>
      </c>
      <c r="T19" s="138">
        <v>90.2</v>
      </c>
      <c r="U19" s="138">
        <v>46</v>
      </c>
      <c r="V19" s="138">
        <v>1005.3</v>
      </c>
      <c r="W19" s="139">
        <v>14.6</v>
      </c>
      <c r="X19" s="140">
        <v>3.6</v>
      </c>
      <c r="Y19" s="137" t="s">
        <v>187</v>
      </c>
      <c r="Z19" s="141">
        <v>0.029</v>
      </c>
      <c r="AA19" s="141">
        <v>2.7</v>
      </c>
      <c r="AB19" s="186">
        <v>0.1</v>
      </c>
      <c r="AC19" s="141">
        <v>1.2</v>
      </c>
      <c r="AD19" s="141">
        <v>0.033</v>
      </c>
      <c r="AE19" s="141">
        <v>0.015</v>
      </c>
      <c r="AF19" s="139">
        <v>0.098</v>
      </c>
      <c r="AG19" s="143">
        <v>100</v>
      </c>
      <c r="AH19" s="192">
        <v>70</v>
      </c>
      <c r="AI19" s="144">
        <v>66</v>
      </c>
      <c r="AJ19" s="144">
        <v>25</v>
      </c>
      <c r="AK19" s="192">
        <v>7</v>
      </c>
      <c r="AL19" s="141" t="s">
        <v>191</v>
      </c>
      <c r="AM19" s="192">
        <v>0.7</v>
      </c>
      <c r="AN19" s="144">
        <v>9.6</v>
      </c>
      <c r="AO19" s="192">
        <v>0.59</v>
      </c>
      <c r="AP19" s="144">
        <v>1.5</v>
      </c>
      <c r="AQ19" s="144">
        <v>30</v>
      </c>
      <c r="AR19" s="144">
        <v>0.04</v>
      </c>
      <c r="AS19" s="144">
        <v>4.8</v>
      </c>
      <c r="AT19" s="144">
        <v>1.2</v>
      </c>
      <c r="AU19" s="144">
        <v>8</v>
      </c>
      <c r="AV19" s="144">
        <v>0.25</v>
      </c>
      <c r="AW19" s="141" t="s">
        <v>192</v>
      </c>
      <c r="AX19" s="144">
        <v>0.04</v>
      </c>
      <c r="AY19" s="144">
        <v>0.22</v>
      </c>
      <c r="AZ19" s="144">
        <v>0.68</v>
      </c>
      <c r="BA19" s="144">
        <v>0.005</v>
      </c>
      <c r="BB19" s="144">
        <v>1.5</v>
      </c>
      <c r="BC19" s="144">
        <v>0.055</v>
      </c>
      <c r="BD19" s="144">
        <v>0.094</v>
      </c>
      <c r="BE19" s="141" t="s">
        <v>197</v>
      </c>
      <c r="BF19" s="145">
        <v>0.05</v>
      </c>
      <c r="BG19" s="145">
        <v>0.16</v>
      </c>
      <c r="BH19" s="138" t="s">
        <v>194</v>
      </c>
      <c r="BI19" s="138" t="s">
        <v>195</v>
      </c>
      <c r="BJ19" s="144">
        <v>1.9</v>
      </c>
      <c r="BK19" s="143">
        <v>0.032</v>
      </c>
      <c r="BL19" s="90">
        <v>1</v>
      </c>
      <c r="BM19" s="90">
        <v>0.52</v>
      </c>
      <c r="BN19" s="90">
        <v>0.22</v>
      </c>
      <c r="BO19" s="90">
        <v>0.44</v>
      </c>
      <c r="BP19" s="144">
        <v>0.39</v>
      </c>
      <c r="BQ19" s="145">
        <v>0.73</v>
      </c>
      <c r="BR19" s="145">
        <v>0.071</v>
      </c>
      <c r="BS19" s="138">
        <v>2.2</v>
      </c>
      <c r="BT19" s="138">
        <v>0.75</v>
      </c>
      <c r="BU19" s="111" t="s">
        <v>231</v>
      </c>
      <c r="BV19" s="146">
        <v>0.074</v>
      </c>
    </row>
    <row r="20" spans="2:74" ht="19.5" customHeight="1">
      <c r="B20" s="16" t="s">
        <v>28</v>
      </c>
      <c r="C20" s="30" t="s">
        <v>126</v>
      </c>
      <c r="D20" s="55" t="s">
        <v>105</v>
      </c>
      <c r="E20" s="31">
        <v>29</v>
      </c>
      <c r="F20" s="31">
        <v>8</v>
      </c>
      <c r="G20" s="31">
        <v>2</v>
      </c>
      <c r="H20" s="31">
        <v>10</v>
      </c>
      <c r="I20" s="31">
        <v>0</v>
      </c>
      <c r="J20" s="31" t="s">
        <v>163</v>
      </c>
      <c r="K20" s="31" t="s">
        <v>105</v>
      </c>
      <c r="L20" s="31">
        <v>29</v>
      </c>
      <c r="M20" s="31">
        <v>8</v>
      </c>
      <c r="N20" s="31">
        <v>3</v>
      </c>
      <c r="O20" s="31">
        <v>9</v>
      </c>
      <c r="P20" s="31">
        <v>59</v>
      </c>
      <c r="Q20" s="158" t="s">
        <v>170</v>
      </c>
      <c r="R20" s="159">
        <v>2.6</v>
      </c>
      <c r="S20" s="159">
        <v>23.6</v>
      </c>
      <c r="T20" s="159">
        <v>89.8</v>
      </c>
      <c r="U20" s="159">
        <v>11</v>
      </c>
      <c r="V20" s="159">
        <v>1006.9</v>
      </c>
      <c r="W20" s="160">
        <v>8.5</v>
      </c>
      <c r="X20" s="161">
        <v>3</v>
      </c>
      <c r="Y20" s="158" t="s">
        <v>187</v>
      </c>
      <c r="Z20" s="162">
        <v>0.024</v>
      </c>
      <c r="AA20" s="162">
        <v>2.2</v>
      </c>
      <c r="AB20" s="188">
        <v>0.058</v>
      </c>
      <c r="AC20" s="162">
        <v>1</v>
      </c>
      <c r="AD20" s="162">
        <v>0.035</v>
      </c>
      <c r="AE20" s="162">
        <v>0.006</v>
      </c>
      <c r="AF20" s="160" t="s">
        <v>189</v>
      </c>
      <c r="AG20" s="164">
        <v>79</v>
      </c>
      <c r="AH20" s="193">
        <v>110</v>
      </c>
      <c r="AI20" s="165">
        <v>60</v>
      </c>
      <c r="AJ20" s="165">
        <v>41</v>
      </c>
      <c r="AK20" s="193">
        <v>5</v>
      </c>
      <c r="AL20" s="162" t="s">
        <v>191</v>
      </c>
      <c r="AM20" s="193">
        <v>1.3</v>
      </c>
      <c r="AN20" s="165">
        <v>11</v>
      </c>
      <c r="AO20" s="193">
        <v>1</v>
      </c>
      <c r="AP20" s="165">
        <v>3.4</v>
      </c>
      <c r="AQ20" s="165">
        <v>99</v>
      </c>
      <c r="AR20" s="165">
        <v>0.04</v>
      </c>
      <c r="AS20" s="165">
        <v>5.2</v>
      </c>
      <c r="AT20" s="165">
        <v>3.2</v>
      </c>
      <c r="AU20" s="165">
        <v>26</v>
      </c>
      <c r="AV20" s="165">
        <v>0.31</v>
      </c>
      <c r="AW20" s="165">
        <v>0.3</v>
      </c>
      <c r="AX20" s="165">
        <v>0.07</v>
      </c>
      <c r="AY20" s="165">
        <v>0.31</v>
      </c>
      <c r="AZ20" s="165">
        <v>1.1</v>
      </c>
      <c r="BA20" s="165">
        <v>0.005</v>
      </c>
      <c r="BB20" s="165">
        <v>2.4</v>
      </c>
      <c r="BC20" s="165">
        <v>0.09</v>
      </c>
      <c r="BD20" s="165">
        <v>0.16</v>
      </c>
      <c r="BE20" s="165">
        <v>0.0023</v>
      </c>
      <c r="BF20" s="166">
        <v>0.16</v>
      </c>
      <c r="BG20" s="166">
        <v>0.1</v>
      </c>
      <c r="BH20" s="159" t="s">
        <v>194</v>
      </c>
      <c r="BI20" s="166">
        <v>0.002</v>
      </c>
      <c r="BJ20" s="165">
        <v>3.7</v>
      </c>
      <c r="BK20" s="164">
        <v>0.12</v>
      </c>
      <c r="BL20" s="167">
        <v>1</v>
      </c>
      <c r="BM20" s="167">
        <v>0.51</v>
      </c>
      <c r="BN20" s="167">
        <v>0.18</v>
      </c>
      <c r="BO20" s="167">
        <v>0.4</v>
      </c>
      <c r="BP20" s="165">
        <v>0.54</v>
      </c>
      <c r="BQ20" s="166">
        <v>0.82</v>
      </c>
      <c r="BR20" s="166">
        <v>0.091</v>
      </c>
      <c r="BS20" s="159">
        <v>2.2</v>
      </c>
      <c r="BT20" s="159">
        <v>1.1</v>
      </c>
      <c r="BU20" s="160" t="s">
        <v>231</v>
      </c>
      <c r="BV20" s="168">
        <v>0.14</v>
      </c>
    </row>
    <row r="21" spans="2:74" ht="19.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95" t="s">
        <v>0</v>
      </c>
      <c r="C23" s="296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84"/>
      <c r="R23" s="285"/>
      <c r="S23" s="285"/>
      <c r="T23" s="285"/>
      <c r="U23" s="285"/>
      <c r="V23" s="285"/>
      <c r="W23" s="286"/>
      <c r="X23" s="35"/>
      <c r="Y23" s="86">
        <v>0.014</v>
      </c>
      <c r="Z23" s="85">
        <v>0.022</v>
      </c>
      <c r="AA23" s="85">
        <v>0.029</v>
      </c>
      <c r="AB23" s="86">
        <v>0.031</v>
      </c>
      <c r="AC23" s="85">
        <v>0.0027</v>
      </c>
      <c r="AD23" s="85">
        <v>0.0041</v>
      </c>
      <c r="AE23" s="85">
        <v>0.0059</v>
      </c>
      <c r="AF23" s="84">
        <v>0.019</v>
      </c>
      <c r="AG23" s="91">
        <v>4</v>
      </c>
      <c r="AH23" s="88">
        <v>20</v>
      </c>
      <c r="AI23" s="88">
        <v>9</v>
      </c>
      <c r="AJ23" s="88">
        <v>9</v>
      </c>
      <c r="AK23" s="88">
        <v>2</v>
      </c>
      <c r="AL23" s="88">
        <v>0.006</v>
      </c>
      <c r="AM23" s="88">
        <v>0.3</v>
      </c>
      <c r="AN23" s="88">
        <v>0.03</v>
      </c>
      <c r="AO23" s="88">
        <v>0.09</v>
      </c>
      <c r="AP23" s="88">
        <v>0.04</v>
      </c>
      <c r="AQ23" s="88">
        <v>1</v>
      </c>
      <c r="AR23" s="88">
        <v>0.01</v>
      </c>
      <c r="AS23" s="88">
        <v>0.1</v>
      </c>
      <c r="AT23" s="88">
        <v>0.04</v>
      </c>
      <c r="AU23" s="88">
        <v>2</v>
      </c>
      <c r="AV23" s="88">
        <v>0.05</v>
      </c>
      <c r="AW23" s="88">
        <v>0.2</v>
      </c>
      <c r="AX23" s="88">
        <v>0.02</v>
      </c>
      <c r="AY23" s="88">
        <v>0.01</v>
      </c>
      <c r="AZ23" s="88">
        <v>0.01</v>
      </c>
      <c r="BA23" s="88">
        <v>0.001</v>
      </c>
      <c r="BB23" s="88">
        <v>0.1</v>
      </c>
      <c r="BC23" s="88">
        <v>0.0008</v>
      </c>
      <c r="BD23" s="88">
        <v>0.001</v>
      </c>
      <c r="BE23" s="88">
        <v>0.0005</v>
      </c>
      <c r="BF23" s="89">
        <v>0.02</v>
      </c>
      <c r="BG23" s="169">
        <v>0.05</v>
      </c>
      <c r="BH23" s="169">
        <v>0.003</v>
      </c>
      <c r="BI23" s="169">
        <v>0.001</v>
      </c>
      <c r="BJ23" s="170">
        <v>0.06</v>
      </c>
      <c r="BK23" s="87">
        <v>0.009</v>
      </c>
      <c r="BL23" s="91">
        <v>0.02</v>
      </c>
      <c r="BM23" s="91">
        <v>0.06</v>
      </c>
      <c r="BN23" s="91">
        <v>0.03</v>
      </c>
      <c r="BO23" s="86" t="s">
        <v>161</v>
      </c>
      <c r="BP23" s="88">
        <v>0.005</v>
      </c>
      <c r="BQ23" s="89">
        <v>0.005</v>
      </c>
      <c r="BR23" s="89">
        <v>0.005</v>
      </c>
      <c r="BS23" s="83"/>
      <c r="BT23" s="83"/>
      <c r="BU23" s="84"/>
      <c r="BV23" s="171">
        <v>0.007</v>
      </c>
    </row>
    <row r="24" spans="2:74" ht="19.5" customHeight="1">
      <c r="B24" s="297" t="s">
        <v>1</v>
      </c>
      <c r="C24" s="298"/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287"/>
      <c r="R24" s="288"/>
      <c r="S24" s="288"/>
      <c r="T24" s="288"/>
      <c r="U24" s="288"/>
      <c r="V24" s="288"/>
      <c r="W24" s="289"/>
      <c r="X24" s="36"/>
      <c r="Y24" s="163">
        <v>0.047</v>
      </c>
      <c r="Z24" s="162">
        <v>0.074</v>
      </c>
      <c r="AA24" s="162">
        <v>0.095</v>
      </c>
      <c r="AB24" s="163">
        <v>0.1</v>
      </c>
      <c r="AC24" s="162">
        <v>0.0089</v>
      </c>
      <c r="AD24" s="162">
        <v>0.014</v>
      </c>
      <c r="AE24" s="162">
        <v>0.02</v>
      </c>
      <c r="AF24" s="160">
        <v>0.063</v>
      </c>
      <c r="AG24" s="167">
        <v>14</v>
      </c>
      <c r="AH24" s="165">
        <v>70</v>
      </c>
      <c r="AI24" s="165">
        <v>30</v>
      </c>
      <c r="AJ24" s="165">
        <v>29</v>
      </c>
      <c r="AK24" s="165">
        <v>8</v>
      </c>
      <c r="AL24" s="165">
        <v>0.021</v>
      </c>
      <c r="AM24" s="165">
        <v>1</v>
      </c>
      <c r="AN24" s="165">
        <v>0.09</v>
      </c>
      <c r="AO24" s="165">
        <v>0.32</v>
      </c>
      <c r="AP24" s="165">
        <v>0.12</v>
      </c>
      <c r="AQ24" s="165">
        <v>4</v>
      </c>
      <c r="AR24" s="165">
        <v>0.03</v>
      </c>
      <c r="AS24" s="165">
        <v>0.3</v>
      </c>
      <c r="AT24" s="165">
        <v>0.12</v>
      </c>
      <c r="AU24" s="165">
        <v>7</v>
      </c>
      <c r="AV24" s="165">
        <v>0.16</v>
      </c>
      <c r="AW24" s="165">
        <v>0.7</v>
      </c>
      <c r="AX24" s="165">
        <v>0.08</v>
      </c>
      <c r="AY24" s="165">
        <v>0.04</v>
      </c>
      <c r="AZ24" s="165">
        <v>0.04</v>
      </c>
      <c r="BA24" s="165">
        <v>0.004</v>
      </c>
      <c r="BB24" s="165">
        <v>0.4</v>
      </c>
      <c r="BC24" s="165">
        <v>0.0028</v>
      </c>
      <c r="BD24" s="165">
        <v>0.004</v>
      </c>
      <c r="BE24" s="165">
        <v>0.0017</v>
      </c>
      <c r="BF24" s="166">
        <v>0.08</v>
      </c>
      <c r="BG24" s="166">
        <v>0.16</v>
      </c>
      <c r="BH24" s="166">
        <v>0.011</v>
      </c>
      <c r="BI24" s="166">
        <v>0.004</v>
      </c>
      <c r="BJ24" s="165">
        <v>0.19</v>
      </c>
      <c r="BK24" s="164">
        <v>0.031</v>
      </c>
      <c r="BL24" s="167">
        <v>0.05</v>
      </c>
      <c r="BM24" s="167">
        <v>0.19</v>
      </c>
      <c r="BN24" s="167">
        <v>0.09</v>
      </c>
      <c r="BO24" s="163" t="s">
        <v>161</v>
      </c>
      <c r="BP24" s="165">
        <v>0.018</v>
      </c>
      <c r="BQ24" s="166">
        <v>0.018</v>
      </c>
      <c r="BR24" s="166">
        <v>0.018</v>
      </c>
      <c r="BS24" s="159"/>
      <c r="BT24" s="159"/>
      <c r="BU24" s="160"/>
      <c r="BV24" s="168">
        <v>0.022</v>
      </c>
    </row>
    <row r="25" spans="2:74" ht="19.5" customHeight="1">
      <c r="B25" s="299" t="s">
        <v>29</v>
      </c>
      <c r="C25" s="291"/>
      <c r="D25" s="293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0"/>
      <c r="Q25" s="281"/>
      <c r="R25" s="278"/>
      <c r="S25" s="278"/>
      <c r="T25" s="278"/>
      <c r="U25" s="278"/>
      <c r="V25" s="278"/>
      <c r="W25" s="290"/>
      <c r="X25" s="290"/>
      <c r="Y25" s="278"/>
      <c r="Z25" s="278"/>
      <c r="AA25" s="303"/>
      <c r="AB25" s="278"/>
      <c r="AC25" s="278"/>
      <c r="AD25" s="278"/>
      <c r="AE25" s="278"/>
      <c r="AF25" s="278"/>
      <c r="AG25" s="281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1"/>
      <c r="BL25" s="278"/>
      <c r="BM25" s="278"/>
      <c r="BN25" s="278"/>
      <c r="BO25" s="278"/>
      <c r="BP25" s="278"/>
      <c r="BQ25" s="278"/>
      <c r="BR25" s="278"/>
      <c r="BS25" s="278"/>
      <c r="BT25" s="278"/>
      <c r="BU25" s="303"/>
      <c r="BV25" s="306"/>
    </row>
    <row r="26" spans="2:74" ht="19.5" customHeight="1">
      <c r="B26" s="299"/>
      <c r="C26" s="291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1"/>
      <c r="Q26" s="282"/>
      <c r="R26" s="279"/>
      <c r="S26" s="279"/>
      <c r="T26" s="279"/>
      <c r="U26" s="279"/>
      <c r="V26" s="279"/>
      <c r="W26" s="291"/>
      <c r="X26" s="291"/>
      <c r="Y26" s="279"/>
      <c r="Z26" s="279"/>
      <c r="AA26" s="304"/>
      <c r="AB26" s="279"/>
      <c r="AC26" s="279"/>
      <c r="AD26" s="279"/>
      <c r="AE26" s="279"/>
      <c r="AF26" s="279"/>
      <c r="AG26" s="282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2"/>
      <c r="BL26" s="279"/>
      <c r="BM26" s="279"/>
      <c r="BN26" s="279"/>
      <c r="BO26" s="279"/>
      <c r="BP26" s="279"/>
      <c r="BQ26" s="279"/>
      <c r="BR26" s="279"/>
      <c r="BS26" s="279"/>
      <c r="BT26" s="279"/>
      <c r="BU26" s="304"/>
      <c r="BV26" s="307"/>
    </row>
    <row r="27" spans="2:74" ht="19.5" customHeight="1">
      <c r="B27" s="294"/>
      <c r="C27" s="292"/>
      <c r="D27" s="294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292"/>
      <c r="Q27" s="283"/>
      <c r="R27" s="280"/>
      <c r="S27" s="280"/>
      <c r="T27" s="280"/>
      <c r="U27" s="280"/>
      <c r="V27" s="280"/>
      <c r="W27" s="292"/>
      <c r="X27" s="292"/>
      <c r="Y27" s="280"/>
      <c r="Z27" s="280"/>
      <c r="AA27" s="305"/>
      <c r="AB27" s="280"/>
      <c r="AC27" s="280"/>
      <c r="AD27" s="280"/>
      <c r="AE27" s="280"/>
      <c r="AF27" s="280"/>
      <c r="AG27" s="283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3"/>
      <c r="BL27" s="280"/>
      <c r="BM27" s="280"/>
      <c r="BN27" s="280"/>
      <c r="BO27" s="280"/>
      <c r="BP27" s="280"/>
      <c r="BQ27" s="280"/>
      <c r="BR27" s="280"/>
      <c r="BS27" s="280"/>
      <c r="BT27" s="280"/>
      <c r="BU27" s="305"/>
      <c r="BV27" s="308"/>
    </row>
    <row r="28" spans="2:74" ht="19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 ht="17.25">
      <c r="A29" s="37" t="s">
        <v>38</v>
      </c>
      <c r="B29" s="5"/>
      <c r="C29" s="5"/>
      <c r="D29" s="3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37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57" t="s">
        <v>97</v>
      </c>
      <c r="B30" s="5"/>
      <c r="C30" s="5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8"/>
      <c r="S30" s="58"/>
      <c r="T30" s="58"/>
      <c r="U30" s="58"/>
      <c r="V30" s="58"/>
      <c r="W30" s="58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57" t="s">
        <v>155</v>
      </c>
      <c r="B31" s="5"/>
      <c r="C31" s="5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75" t="s">
        <v>157</v>
      </c>
      <c r="B32" s="5"/>
      <c r="C32" s="73"/>
      <c r="D32" s="7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76"/>
      <c r="AH32" s="73"/>
      <c r="AI32" s="58"/>
      <c r="AJ32" s="5"/>
      <c r="AK32" s="5"/>
      <c r="AL32" s="74" t="s">
        <v>156</v>
      </c>
      <c r="AM32" s="7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COUNTIF(AG7:AG20,"&lt;4")</f>
        <v>0</v>
      </c>
      <c r="AH34">
        <f>COUNTIF(AH7:AH20,"&lt;20")</f>
        <v>0</v>
      </c>
      <c r="AI34">
        <f>COUNTIF(AI7:AI20,"&lt;9")</f>
        <v>0</v>
      </c>
      <c r="AJ34">
        <f>COUNTIF(AJ7:AJ20,"&lt;9")</f>
        <v>0</v>
      </c>
      <c r="AK34">
        <f>COUNTIF(AK7:AK20,"&lt;2")</f>
        <v>0</v>
      </c>
      <c r="AL34">
        <f>COUNTIF(AL7:AL20,"&lt;0.006")</f>
        <v>0</v>
      </c>
      <c r="AM34">
        <f>COUNTIF(AM7:AM20,"&lt;0.3")</f>
        <v>0</v>
      </c>
      <c r="AN34">
        <f>COUNTIF(AN7:AN20,"&lt;0.03")</f>
        <v>0</v>
      </c>
      <c r="AO34">
        <f>COUNTIF(AO7:AO20,"&lt;0.09")</f>
        <v>0</v>
      </c>
      <c r="AP34">
        <f>COUNTIF(AP7:AP20,"&lt;0.04")</f>
        <v>0</v>
      </c>
      <c r="AQ34">
        <f>COUNTIF(AQ7:AQ20,"&lt;1")</f>
        <v>0</v>
      </c>
      <c r="AR34">
        <f>COUNTIF(AR7:AR20,"&lt;0.01")</f>
        <v>0</v>
      </c>
      <c r="AS34">
        <f>COUNTIF(AS7:AS20,"&lt;0.1")</f>
        <v>0</v>
      </c>
      <c r="AT34">
        <f>COUNTIF(AT7:AT20,"&lt;0.04")</f>
        <v>0</v>
      </c>
      <c r="AU34">
        <f>COUNTIF(AU7:AU20,"&lt;0.02")</f>
        <v>0</v>
      </c>
      <c r="AV34">
        <f>COUNTIF(AV7:AV20,"&lt;0.05")</f>
        <v>0</v>
      </c>
      <c r="AW34">
        <f>COUNTIF(AW7:AW20,"&lt;0.2")</f>
        <v>0</v>
      </c>
      <c r="AX34">
        <f>COUNTIF(AX7:AX20,"&lt;0.02")</f>
        <v>0</v>
      </c>
      <c r="AY34">
        <f>COUNTIF(AY7:AY20,"&lt;0.01")</f>
        <v>0</v>
      </c>
      <c r="AZ34">
        <f>COUNTIF(AZ7:AZ20,"&lt;0.01")</f>
        <v>0</v>
      </c>
      <c r="BA34">
        <f>COUNTIF(BA7:BA20,"&lt;0.001")</f>
        <v>0</v>
      </c>
      <c r="BB34">
        <f>COUNTIF(BB7:BB20,"&lt;0.1")</f>
        <v>0</v>
      </c>
      <c r="BC34">
        <f>COUNTIF(BC7:BC20,"&lt;0.0008")</f>
        <v>0</v>
      </c>
      <c r="BD34">
        <f>COUNTIF(BD7:BD20,"&lt;0.001")</f>
        <v>0</v>
      </c>
      <c r="BE34">
        <f>COUNTIF(BE7:BE20,"&lt;0.0005")</f>
        <v>0</v>
      </c>
      <c r="BF34">
        <f>COUNTIF(BF7:BF20,"&lt;0.02")</f>
        <v>0</v>
      </c>
      <c r="BG34">
        <f>COUNTIF(BG7:BG20,"&lt;0.05")</f>
        <v>0</v>
      </c>
      <c r="BH34">
        <f>COUNTIF(BH7:BH20,"&lt;0.003")</f>
        <v>0</v>
      </c>
      <c r="BI34">
        <f>COUNTIF(BI7:BI20,"&lt;0.001")</f>
        <v>0</v>
      </c>
      <c r="BJ34">
        <f>COUNTIF(BJ7:BJ20,"&lt;0.06")</f>
        <v>0</v>
      </c>
      <c r="BK34">
        <f>COUNTIF(BK7:BK20,"&lt;0.009")</f>
        <v>0</v>
      </c>
      <c r="BL34">
        <f>COUNTIF(BL7:BL20,"&lt;0.02")</f>
        <v>0</v>
      </c>
      <c r="BM34">
        <f>COUNTIF(BM7:BM20,"&lt;0.06")</f>
        <v>0</v>
      </c>
      <c r="BN34">
        <f>COUNTIF(BN7:BN20,"&lt;0.03")</f>
        <v>0</v>
      </c>
      <c r="BP34">
        <f>COUNTIF(BP7:BP20,"&lt;0.005")</f>
        <v>0</v>
      </c>
      <c r="BQ34">
        <f>COUNTIF(BQ7:BQ20,"&lt;0.005")</f>
        <v>0</v>
      </c>
      <c r="BR34">
        <f>COUNTIF(BR7:BR20,"&lt;0.005")</f>
        <v>0</v>
      </c>
      <c r="BV34">
        <f>COUNTIF(BV7:BV20,"&lt;0.007")</f>
        <v>0</v>
      </c>
    </row>
  </sheetData>
  <sheetProtection/>
  <mergeCells count="75">
    <mergeCell ref="BS25:BS27"/>
    <mergeCell ref="BT25:BT27"/>
    <mergeCell ref="BU25:BU27"/>
    <mergeCell ref="BV25:BV27"/>
    <mergeCell ref="BG25:BG27"/>
    <mergeCell ref="BH25:BH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AQ25:AQ27"/>
    <mergeCell ref="AR25:AR27"/>
    <mergeCell ref="AS25:AS27"/>
    <mergeCell ref="AT25:AT27"/>
    <mergeCell ref="AU25:AU27"/>
    <mergeCell ref="AV25:AV27"/>
    <mergeCell ref="AG25:AG27"/>
    <mergeCell ref="AH25:AH27"/>
    <mergeCell ref="AI25:AI27"/>
    <mergeCell ref="AJ25:AJ27"/>
    <mergeCell ref="AW25:AW27"/>
    <mergeCell ref="AX25:AX27"/>
    <mergeCell ref="AM25:AM27"/>
    <mergeCell ref="AN25:AN27"/>
    <mergeCell ref="AO25:AO27"/>
    <mergeCell ref="AP25:AP27"/>
    <mergeCell ref="W25:W27"/>
    <mergeCell ref="X25:X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Y25:Y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B23:C23"/>
    <mergeCell ref="D23:P24"/>
    <mergeCell ref="Q23:W24"/>
    <mergeCell ref="B24:C24"/>
    <mergeCell ref="B5:C6"/>
    <mergeCell ref="D5:P5"/>
    <mergeCell ref="Q5:Q6"/>
    <mergeCell ref="D6:E6"/>
    <mergeCell ref="K6:L6"/>
    <mergeCell ref="AG4:BJ4"/>
    <mergeCell ref="BK4:BU4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tabSelected="1" view="pageBreakPreview" zoomScale="70" zoomScaleNormal="70" zoomScaleSheetLayoutView="70" zoomScalePageLayoutView="0" workbookViewId="0" topLeftCell="A4">
      <selection activeCell="Y23" sqref="Y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317" t="s">
        <v>162</v>
      </c>
      <c r="E2" s="318"/>
      <c r="F2" s="318"/>
      <c r="G2" s="318"/>
      <c r="H2" s="318"/>
      <c r="I2" s="319"/>
      <c r="T2" s="49"/>
      <c r="U2" s="49"/>
      <c r="V2" s="49"/>
      <c r="W2" s="49"/>
      <c r="X2" s="50"/>
      <c r="Y2" s="50"/>
      <c r="Z2" s="50"/>
      <c r="AX2" s="80" t="s">
        <v>159</v>
      </c>
      <c r="BF2" s="79"/>
      <c r="BJ2" s="7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80" t="s">
        <v>160</v>
      </c>
      <c r="BF3" s="79"/>
      <c r="BJ3" s="77"/>
      <c r="BV3" s="78" t="s">
        <v>158</v>
      </c>
    </row>
    <row r="4" spans="2:74" ht="30.75" customHeight="1">
      <c r="B4" s="5"/>
      <c r="C4" s="5"/>
      <c r="D4" s="312" t="s">
        <v>98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82</v>
      </c>
      <c r="R4" s="310"/>
      <c r="S4" s="310"/>
      <c r="T4" s="310"/>
      <c r="U4" s="310"/>
      <c r="V4" s="310"/>
      <c r="W4" s="311"/>
      <c r="X4" s="56" t="s">
        <v>106</v>
      </c>
      <c r="Y4" s="309" t="s">
        <v>35</v>
      </c>
      <c r="Z4" s="310"/>
      <c r="AA4" s="310"/>
      <c r="AB4" s="310"/>
      <c r="AC4" s="310"/>
      <c r="AD4" s="310"/>
      <c r="AE4" s="310"/>
      <c r="AF4" s="311"/>
      <c r="AG4" s="309" t="s">
        <v>36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37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10" t="s">
        <v>30</v>
      </c>
    </row>
    <row r="5" spans="2:74" ht="19.5" customHeight="1">
      <c r="B5" s="293" t="s">
        <v>27</v>
      </c>
      <c r="C5" s="290"/>
      <c r="D5" s="315" t="s">
        <v>99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1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45" t="s">
        <v>91</v>
      </c>
      <c r="X5" s="48" t="s">
        <v>31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39</v>
      </c>
      <c r="BL5" s="9" t="s">
        <v>40</v>
      </c>
      <c r="BM5" s="9" t="s">
        <v>41</v>
      </c>
      <c r="BN5" s="9" t="s">
        <v>42</v>
      </c>
      <c r="BO5" s="9" t="s">
        <v>63</v>
      </c>
      <c r="BP5" s="8" t="s">
        <v>32</v>
      </c>
      <c r="BQ5" s="6" t="s">
        <v>33</v>
      </c>
      <c r="BR5" s="6" t="s">
        <v>34</v>
      </c>
      <c r="BS5" s="6" t="s">
        <v>67</v>
      </c>
      <c r="BT5" s="6" t="s">
        <v>68</v>
      </c>
      <c r="BU5" s="10" t="s">
        <v>69</v>
      </c>
      <c r="BV5" s="14" t="s">
        <v>213</v>
      </c>
    </row>
    <row r="6" spans="2:74" ht="19.5" customHeight="1">
      <c r="B6" s="294"/>
      <c r="C6" s="292"/>
      <c r="D6" s="276" t="s">
        <v>100</v>
      </c>
      <c r="E6" s="277"/>
      <c r="F6" s="60" t="s">
        <v>101</v>
      </c>
      <c r="G6" s="60" t="s">
        <v>102</v>
      </c>
      <c r="H6" s="60" t="s">
        <v>103</v>
      </c>
      <c r="I6" s="60" t="s">
        <v>96</v>
      </c>
      <c r="J6" s="60" t="s">
        <v>104</v>
      </c>
      <c r="K6" s="277" t="s">
        <v>100</v>
      </c>
      <c r="L6" s="277"/>
      <c r="M6" s="60" t="s">
        <v>101</v>
      </c>
      <c r="N6" s="60" t="s">
        <v>102</v>
      </c>
      <c r="O6" s="60" t="s">
        <v>103</v>
      </c>
      <c r="P6" s="60" t="s">
        <v>96</v>
      </c>
      <c r="Q6" s="283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44" t="s">
        <v>89</v>
      </c>
      <c r="X6" s="43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42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43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>
      <c r="B7" s="11" t="s">
        <v>28</v>
      </c>
      <c r="C7" s="20" t="s">
        <v>140</v>
      </c>
      <c r="D7" s="52" t="s">
        <v>105</v>
      </c>
      <c r="E7" s="47">
        <v>29</v>
      </c>
      <c r="F7" s="47">
        <v>10</v>
      </c>
      <c r="G7" s="47">
        <v>19</v>
      </c>
      <c r="H7" s="47">
        <v>10</v>
      </c>
      <c r="I7" s="47">
        <v>0</v>
      </c>
      <c r="J7" s="47" t="s">
        <v>163</v>
      </c>
      <c r="K7" s="47" t="s">
        <v>105</v>
      </c>
      <c r="L7" s="47">
        <v>29</v>
      </c>
      <c r="M7" s="47">
        <v>10</v>
      </c>
      <c r="N7" s="47">
        <v>20</v>
      </c>
      <c r="O7" s="47">
        <v>9</v>
      </c>
      <c r="P7" s="47">
        <v>59</v>
      </c>
      <c r="Q7" s="198" t="s">
        <v>164</v>
      </c>
      <c r="R7" s="262">
        <v>3.5</v>
      </c>
      <c r="S7" s="205">
        <v>12.8</v>
      </c>
      <c r="T7" s="205">
        <v>95.9</v>
      </c>
      <c r="U7" s="205">
        <v>31.5</v>
      </c>
      <c r="V7" s="205">
        <v>1017.1</v>
      </c>
      <c r="W7" s="201">
        <v>3.2</v>
      </c>
      <c r="X7" s="262">
        <v>2.6</v>
      </c>
      <c r="Y7" s="198" t="s">
        <v>200</v>
      </c>
      <c r="Z7" s="199" t="s">
        <v>201</v>
      </c>
      <c r="AA7" s="199">
        <v>0.24</v>
      </c>
      <c r="AB7" s="200">
        <v>0.052</v>
      </c>
      <c r="AC7" s="199">
        <v>0.054</v>
      </c>
      <c r="AD7" s="199">
        <v>0.017</v>
      </c>
      <c r="AE7" s="199" t="s">
        <v>206</v>
      </c>
      <c r="AF7" s="201" t="s">
        <v>207</v>
      </c>
      <c r="AG7" s="202">
        <v>11</v>
      </c>
      <c r="AH7" s="199">
        <v>16</v>
      </c>
      <c r="AI7" s="203">
        <v>41</v>
      </c>
      <c r="AJ7" s="203">
        <v>11</v>
      </c>
      <c r="AK7" s="204" t="s">
        <v>208</v>
      </c>
      <c r="AL7" s="199" t="s">
        <v>203</v>
      </c>
      <c r="AM7" s="203" t="s">
        <v>178</v>
      </c>
      <c r="AN7" s="203">
        <v>0.28</v>
      </c>
      <c r="AO7" s="203" t="s">
        <v>209</v>
      </c>
      <c r="AP7" s="203">
        <v>0.98</v>
      </c>
      <c r="AQ7" s="203">
        <v>11</v>
      </c>
      <c r="AR7" s="203" t="s">
        <v>175</v>
      </c>
      <c r="AS7" s="203">
        <v>0.06</v>
      </c>
      <c r="AT7" s="203">
        <v>0.8</v>
      </c>
      <c r="AU7" s="203" t="s">
        <v>210</v>
      </c>
      <c r="AV7" s="203" t="s">
        <v>211</v>
      </c>
      <c r="AW7" s="203">
        <v>0.3</v>
      </c>
      <c r="AX7" s="203">
        <v>0.03</v>
      </c>
      <c r="AY7" s="203">
        <v>0.06</v>
      </c>
      <c r="AZ7" s="203">
        <v>0.21</v>
      </c>
      <c r="BA7" s="199" t="s">
        <v>204</v>
      </c>
      <c r="BB7" s="203">
        <v>0.69</v>
      </c>
      <c r="BC7" s="203" t="s">
        <v>175</v>
      </c>
      <c r="BD7" s="203">
        <v>0.008</v>
      </c>
      <c r="BE7" s="199" t="s">
        <v>177</v>
      </c>
      <c r="BF7" s="205" t="s">
        <v>175</v>
      </c>
      <c r="BG7" s="206" t="s">
        <v>191</v>
      </c>
      <c r="BH7" s="205" t="s">
        <v>175</v>
      </c>
      <c r="BI7" s="207" t="s">
        <v>175</v>
      </c>
      <c r="BJ7" s="203">
        <v>0.34</v>
      </c>
      <c r="BK7" s="198" t="s">
        <v>205</v>
      </c>
      <c r="BL7" s="208">
        <v>0.13</v>
      </c>
      <c r="BM7" s="209">
        <v>0.2</v>
      </c>
      <c r="BN7" s="209">
        <v>0.051</v>
      </c>
      <c r="BO7" s="209">
        <v>0.07</v>
      </c>
      <c r="BP7" s="203">
        <v>0.15</v>
      </c>
      <c r="BQ7" s="206">
        <v>0.33</v>
      </c>
      <c r="BR7" s="206">
        <v>0.16</v>
      </c>
      <c r="BS7" s="205">
        <v>0.45</v>
      </c>
      <c r="BT7" s="205">
        <v>0.57</v>
      </c>
      <c r="BU7" s="275" t="s">
        <v>232</v>
      </c>
      <c r="BV7" s="210" t="s">
        <v>175</v>
      </c>
    </row>
    <row r="8" spans="2:74" ht="19.5" customHeight="1">
      <c r="B8" s="21" t="s">
        <v>28</v>
      </c>
      <c r="C8" s="22" t="s">
        <v>139</v>
      </c>
      <c r="D8" s="52" t="s">
        <v>105</v>
      </c>
      <c r="E8" s="47">
        <v>29</v>
      </c>
      <c r="F8" s="47">
        <v>10</v>
      </c>
      <c r="G8" s="47">
        <v>20</v>
      </c>
      <c r="H8" s="47">
        <v>10</v>
      </c>
      <c r="I8" s="47">
        <v>0</v>
      </c>
      <c r="J8" s="47" t="s">
        <v>163</v>
      </c>
      <c r="K8" s="47" t="s">
        <v>105</v>
      </c>
      <c r="L8" s="47">
        <v>29</v>
      </c>
      <c r="M8" s="47">
        <v>10</v>
      </c>
      <c r="N8" s="47">
        <v>21</v>
      </c>
      <c r="O8" s="47">
        <v>9</v>
      </c>
      <c r="P8" s="47">
        <v>59</v>
      </c>
      <c r="Q8" s="211" t="s">
        <v>170</v>
      </c>
      <c r="R8" s="218">
        <v>1.9</v>
      </c>
      <c r="S8" s="218">
        <v>17.2</v>
      </c>
      <c r="T8" s="218">
        <v>84.9</v>
      </c>
      <c r="U8" s="218">
        <v>3.5</v>
      </c>
      <c r="V8" s="218">
        <v>1012.9</v>
      </c>
      <c r="W8" s="214">
        <v>10</v>
      </c>
      <c r="X8" s="263">
        <v>3.9</v>
      </c>
      <c r="Y8" s="211" t="s">
        <v>200</v>
      </c>
      <c r="Z8" s="212" t="s">
        <v>201</v>
      </c>
      <c r="AA8" s="212">
        <v>0.26</v>
      </c>
      <c r="AB8" s="213">
        <v>0.034</v>
      </c>
      <c r="AC8" s="212">
        <v>0.022</v>
      </c>
      <c r="AD8" s="212">
        <v>0.029</v>
      </c>
      <c r="AE8" s="212" t="s">
        <v>206</v>
      </c>
      <c r="AF8" s="214">
        <v>0.027</v>
      </c>
      <c r="AG8" s="215">
        <v>24</v>
      </c>
      <c r="AH8" s="216">
        <v>12</v>
      </c>
      <c r="AI8" s="216">
        <v>35</v>
      </c>
      <c r="AJ8" s="216">
        <v>20</v>
      </c>
      <c r="AK8" s="217">
        <v>5</v>
      </c>
      <c r="AL8" s="212" t="s">
        <v>203</v>
      </c>
      <c r="AM8" s="212">
        <v>1.2</v>
      </c>
      <c r="AN8" s="216">
        <v>1.3</v>
      </c>
      <c r="AO8" s="212" t="s">
        <v>209</v>
      </c>
      <c r="AP8" s="216">
        <v>2.3</v>
      </c>
      <c r="AQ8" s="216">
        <v>24</v>
      </c>
      <c r="AR8" s="212" t="s">
        <v>175</v>
      </c>
      <c r="AS8" s="216">
        <v>0.43</v>
      </c>
      <c r="AT8" s="216">
        <v>1.4</v>
      </c>
      <c r="AU8" s="212">
        <v>2.5</v>
      </c>
      <c r="AV8" s="212" t="s">
        <v>211</v>
      </c>
      <c r="AW8" s="216" t="s">
        <v>192</v>
      </c>
      <c r="AX8" s="216">
        <v>0.05</v>
      </c>
      <c r="AY8" s="216">
        <v>0.11</v>
      </c>
      <c r="AZ8" s="216">
        <v>0.53</v>
      </c>
      <c r="BA8" s="212" t="s">
        <v>204</v>
      </c>
      <c r="BB8" s="216">
        <v>1.3</v>
      </c>
      <c r="BC8" s="212" t="s">
        <v>175</v>
      </c>
      <c r="BD8" s="216">
        <v>0.03</v>
      </c>
      <c r="BE8" s="212" t="s">
        <v>177</v>
      </c>
      <c r="BF8" s="218" t="s">
        <v>175</v>
      </c>
      <c r="BG8" s="218">
        <v>0.016</v>
      </c>
      <c r="BH8" s="218" t="s">
        <v>175</v>
      </c>
      <c r="BI8" s="219" t="s">
        <v>175</v>
      </c>
      <c r="BJ8" s="216">
        <v>2.5</v>
      </c>
      <c r="BK8" s="211" t="s">
        <v>205</v>
      </c>
      <c r="BL8" s="220">
        <v>0.42</v>
      </c>
      <c r="BM8" s="220">
        <v>0.59</v>
      </c>
      <c r="BN8" s="220">
        <v>0.21</v>
      </c>
      <c r="BO8" s="220">
        <v>0.14</v>
      </c>
      <c r="BP8" s="216">
        <v>0.3</v>
      </c>
      <c r="BQ8" s="221">
        <v>0.59</v>
      </c>
      <c r="BR8" s="221">
        <v>0.14</v>
      </c>
      <c r="BS8" s="218">
        <v>1.4</v>
      </c>
      <c r="BT8" s="218">
        <v>0.89</v>
      </c>
      <c r="BU8" s="111" t="s">
        <v>232</v>
      </c>
      <c r="BV8" s="222" t="s">
        <v>175</v>
      </c>
    </row>
    <row r="9" spans="2:74" ht="19.5" customHeight="1" thickBot="1">
      <c r="B9" s="21" t="s">
        <v>28</v>
      </c>
      <c r="C9" s="28" t="s">
        <v>138</v>
      </c>
      <c r="D9" s="62" t="s">
        <v>105</v>
      </c>
      <c r="E9" s="29">
        <v>29</v>
      </c>
      <c r="F9" s="47">
        <v>10</v>
      </c>
      <c r="G9" s="47">
        <v>21</v>
      </c>
      <c r="H9" s="29">
        <v>10</v>
      </c>
      <c r="I9" s="29">
        <v>0</v>
      </c>
      <c r="J9" s="29" t="s">
        <v>163</v>
      </c>
      <c r="K9" s="29" t="s">
        <v>105</v>
      </c>
      <c r="L9" s="29">
        <v>29</v>
      </c>
      <c r="M9" s="29">
        <v>10</v>
      </c>
      <c r="N9" s="29">
        <v>22</v>
      </c>
      <c r="O9" s="29">
        <v>9</v>
      </c>
      <c r="P9" s="28">
        <v>59</v>
      </c>
      <c r="Q9" s="211" t="s">
        <v>164</v>
      </c>
      <c r="R9" s="218">
        <v>2.5</v>
      </c>
      <c r="S9" s="218">
        <v>17.7</v>
      </c>
      <c r="T9" s="218">
        <v>95.8</v>
      </c>
      <c r="U9" s="218">
        <v>12.5</v>
      </c>
      <c r="V9" s="218">
        <v>1012.6</v>
      </c>
      <c r="W9" s="214">
        <v>2.1</v>
      </c>
      <c r="X9" s="264">
        <v>2</v>
      </c>
      <c r="Y9" s="211" t="s">
        <v>200</v>
      </c>
      <c r="Z9" s="212" t="s">
        <v>201</v>
      </c>
      <c r="AA9" s="212">
        <v>0.19</v>
      </c>
      <c r="AB9" s="213">
        <v>0.017</v>
      </c>
      <c r="AC9" s="212">
        <v>0.045</v>
      </c>
      <c r="AD9" s="272">
        <v>0.018</v>
      </c>
      <c r="AE9" s="272" t="s">
        <v>206</v>
      </c>
      <c r="AF9" s="214" t="s">
        <v>207</v>
      </c>
      <c r="AG9" s="215">
        <v>5</v>
      </c>
      <c r="AH9" s="216" t="s">
        <v>202</v>
      </c>
      <c r="AI9" s="216">
        <v>31</v>
      </c>
      <c r="AJ9" s="216">
        <v>11</v>
      </c>
      <c r="AK9" s="223" t="s">
        <v>208</v>
      </c>
      <c r="AL9" s="212" t="s">
        <v>203</v>
      </c>
      <c r="AM9" s="216">
        <v>0.6</v>
      </c>
      <c r="AN9" s="216" t="s">
        <v>211</v>
      </c>
      <c r="AO9" s="212">
        <v>0.8</v>
      </c>
      <c r="AP9" s="216">
        <v>1.2</v>
      </c>
      <c r="AQ9" s="216">
        <v>11</v>
      </c>
      <c r="AR9" s="212" t="s">
        <v>175</v>
      </c>
      <c r="AS9" s="216">
        <v>0.13</v>
      </c>
      <c r="AT9" s="216">
        <v>0.6</v>
      </c>
      <c r="AU9" s="216" t="s">
        <v>210</v>
      </c>
      <c r="AV9" s="212" t="s">
        <v>211</v>
      </c>
      <c r="AW9" s="212" t="s">
        <v>192</v>
      </c>
      <c r="AX9" s="216">
        <v>0.03</v>
      </c>
      <c r="AY9" s="216">
        <v>0.06</v>
      </c>
      <c r="AZ9" s="216">
        <v>0.22</v>
      </c>
      <c r="BA9" s="212" t="s">
        <v>204</v>
      </c>
      <c r="BB9" s="216">
        <v>0.78</v>
      </c>
      <c r="BC9" s="212" t="s">
        <v>175</v>
      </c>
      <c r="BD9" s="216">
        <v>0.017</v>
      </c>
      <c r="BE9" s="212" t="s">
        <v>177</v>
      </c>
      <c r="BF9" s="218" t="s">
        <v>175</v>
      </c>
      <c r="BG9" s="221" t="s">
        <v>191</v>
      </c>
      <c r="BH9" s="218" t="s">
        <v>175</v>
      </c>
      <c r="BI9" s="219" t="s">
        <v>175</v>
      </c>
      <c r="BJ9" s="216">
        <v>1.7</v>
      </c>
      <c r="BK9" s="211" t="s">
        <v>205</v>
      </c>
      <c r="BL9" s="220">
        <v>0.055</v>
      </c>
      <c r="BM9" s="220">
        <v>0.34</v>
      </c>
      <c r="BN9" s="220">
        <v>0.13</v>
      </c>
      <c r="BO9" s="220">
        <v>0.094</v>
      </c>
      <c r="BP9" s="216">
        <v>0.18</v>
      </c>
      <c r="BQ9" s="221">
        <v>0.32</v>
      </c>
      <c r="BR9" s="221">
        <v>0.14</v>
      </c>
      <c r="BS9" s="218">
        <v>0.62</v>
      </c>
      <c r="BT9" s="218">
        <v>0.55</v>
      </c>
      <c r="BU9" s="111" t="s">
        <v>232</v>
      </c>
      <c r="BV9" s="222" t="s">
        <v>175</v>
      </c>
    </row>
    <row r="10" spans="2:74" ht="19.5" customHeight="1" thickBot="1">
      <c r="B10" s="24" t="s">
        <v>28</v>
      </c>
      <c r="C10" s="25" t="s">
        <v>137</v>
      </c>
      <c r="D10" s="65" t="s">
        <v>105</v>
      </c>
      <c r="E10" s="26">
        <v>29</v>
      </c>
      <c r="F10" s="26">
        <v>10</v>
      </c>
      <c r="G10" s="27">
        <v>22</v>
      </c>
      <c r="H10" s="26">
        <v>10</v>
      </c>
      <c r="I10" s="26">
        <v>0</v>
      </c>
      <c r="J10" s="26" t="s">
        <v>163</v>
      </c>
      <c r="K10" s="26" t="s">
        <v>105</v>
      </c>
      <c r="L10" s="26">
        <v>29</v>
      </c>
      <c r="M10" s="26">
        <v>10</v>
      </c>
      <c r="N10" s="26">
        <v>23</v>
      </c>
      <c r="O10" s="26">
        <v>9</v>
      </c>
      <c r="P10" s="26">
        <v>59</v>
      </c>
      <c r="Q10" s="224" t="s">
        <v>167</v>
      </c>
      <c r="R10" s="230">
        <v>3.5</v>
      </c>
      <c r="S10" s="225">
        <v>18.4</v>
      </c>
      <c r="T10" s="225">
        <v>96.4</v>
      </c>
      <c r="U10" s="225">
        <v>49.5</v>
      </c>
      <c r="V10" s="247">
        <v>998.1</v>
      </c>
      <c r="W10" s="265">
        <v>1.7</v>
      </c>
      <c r="X10" s="266">
        <v>1.1</v>
      </c>
      <c r="Y10" s="224">
        <v>0.035</v>
      </c>
      <c r="Z10" s="225" t="s">
        <v>201</v>
      </c>
      <c r="AA10" s="225">
        <v>0.1</v>
      </c>
      <c r="AB10" s="225">
        <v>0.046</v>
      </c>
      <c r="AC10" s="230">
        <v>0.01</v>
      </c>
      <c r="AD10" s="273" t="s">
        <v>228</v>
      </c>
      <c r="AE10" s="273" t="s">
        <v>206</v>
      </c>
      <c r="AF10" s="265" t="s">
        <v>207</v>
      </c>
      <c r="AG10" s="227">
        <v>30</v>
      </c>
      <c r="AH10" s="225" t="s">
        <v>202</v>
      </c>
      <c r="AI10" s="228">
        <v>27</v>
      </c>
      <c r="AJ10" s="228">
        <v>3</v>
      </c>
      <c r="AK10" s="229" t="s">
        <v>208</v>
      </c>
      <c r="AL10" s="225" t="s">
        <v>203</v>
      </c>
      <c r="AM10" s="228" t="s">
        <v>178</v>
      </c>
      <c r="AN10" s="225">
        <v>0.06</v>
      </c>
      <c r="AO10" s="228" t="s">
        <v>209</v>
      </c>
      <c r="AP10" s="228">
        <v>0.16</v>
      </c>
      <c r="AQ10" s="228">
        <v>7</v>
      </c>
      <c r="AR10" s="225" t="s">
        <v>175</v>
      </c>
      <c r="AS10" s="228" t="s">
        <v>212</v>
      </c>
      <c r="AT10" s="228" t="s">
        <v>192</v>
      </c>
      <c r="AU10" s="225" t="s">
        <v>210</v>
      </c>
      <c r="AV10" s="225" t="s">
        <v>211</v>
      </c>
      <c r="AW10" s="225" t="s">
        <v>192</v>
      </c>
      <c r="AX10" s="228" t="s">
        <v>175</v>
      </c>
      <c r="AY10" s="228" t="s">
        <v>203</v>
      </c>
      <c r="AZ10" s="228">
        <v>0.04</v>
      </c>
      <c r="BA10" s="225" t="s">
        <v>204</v>
      </c>
      <c r="BB10" s="228">
        <v>0.13</v>
      </c>
      <c r="BC10" s="225" t="s">
        <v>175</v>
      </c>
      <c r="BD10" s="228" t="s">
        <v>191</v>
      </c>
      <c r="BE10" s="225" t="s">
        <v>177</v>
      </c>
      <c r="BF10" s="230" t="s">
        <v>175</v>
      </c>
      <c r="BG10" s="230" t="s">
        <v>191</v>
      </c>
      <c r="BH10" s="230" t="s">
        <v>175</v>
      </c>
      <c r="BI10" s="231" t="s">
        <v>175</v>
      </c>
      <c r="BJ10" s="228" t="s">
        <v>212</v>
      </c>
      <c r="BK10" s="224" t="s">
        <v>205</v>
      </c>
      <c r="BL10" s="232">
        <v>0.096</v>
      </c>
      <c r="BM10" s="232">
        <v>0.14</v>
      </c>
      <c r="BN10" s="232">
        <v>0.019</v>
      </c>
      <c r="BO10" s="232">
        <v>0</v>
      </c>
      <c r="BP10" s="228">
        <v>0.071</v>
      </c>
      <c r="BQ10" s="233">
        <v>0.1</v>
      </c>
      <c r="BR10" s="233">
        <v>0.041</v>
      </c>
      <c r="BS10" s="230">
        <v>0.26</v>
      </c>
      <c r="BT10" s="230">
        <v>0.21</v>
      </c>
      <c r="BU10" s="178" t="s">
        <v>232</v>
      </c>
      <c r="BV10" s="234" t="s">
        <v>175</v>
      </c>
    </row>
    <row r="11" spans="2:74" ht="19.5" customHeight="1" thickBot="1">
      <c r="B11" s="21" t="s">
        <v>76</v>
      </c>
      <c r="C11" s="39" t="s">
        <v>136</v>
      </c>
      <c r="D11" s="51" t="s">
        <v>105</v>
      </c>
      <c r="E11" s="61">
        <v>29</v>
      </c>
      <c r="F11" s="61">
        <v>10</v>
      </c>
      <c r="G11" s="61">
        <v>23</v>
      </c>
      <c r="H11" s="61">
        <v>10</v>
      </c>
      <c r="I11" s="61">
        <v>0</v>
      </c>
      <c r="J11" s="61" t="s">
        <v>163</v>
      </c>
      <c r="K11" s="61" t="s">
        <v>105</v>
      </c>
      <c r="L11" s="61">
        <v>29</v>
      </c>
      <c r="M11" s="61">
        <v>10</v>
      </c>
      <c r="N11" s="61">
        <v>24</v>
      </c>
      <c r="O11" s="61">
        <v>9</v>
      </c>
      <c r="P11" s="61">
        <v>59</v>
      </c>
      <c r="Q11" s="235" t="s">
        <v>167</v>
      </c>
      <c r="R11" s="242">
        <v>7.4</v>
      </c>
      <c r="S11" s="242">
        <v>20.9</v>
      </c>
      <c r="T11" s="242">
        <v>48.2</v>
      </c>
      <c r="U11" s="242">
        <v>50.5</v>
      </c>
      <c r="V11" s="242">
        <v>988</v>
      </c>
      <c r="W11" s="238">
        <v>16</v>
      </c>
      <c r="X11" s="267">
        <v>2.2</v>
      </c>
      <c r="Y11" s="235">
        <v>0.011</v>
      </c>
      <c r="Z11" s="236" t="s">
        <v>201</v>
      </c>
      <c r="AA11" s="236">
        <v>0.25</v>
      </c>
      <c r="AB11" s="237">
        <v>0.023</v>
      </c>
      <c r="AC11" s="242">
        <v>0.074</v>
      </c>
      <c r="AD11" s="274" t="s">
        <v>226</v>
      </c>
      <c r="AE11" s="237" t="s">
        <v>206</v>
      </c>
      <c r="AF11" s="238" t="s">
        <v>207</v>
      </c>
      <c r="AG11" s="239">
        <v>16</v>
      </c>
      <c r="AH11" s="236" t="s">
        <v>202</v>
      </c>
      <c r="AI11" s="240">
        <v>27</v>
      </c>
      <c r="AJ11" s="240">
        <v>6</v>
      </c>
      <c r="AK11" s="241" t="s">
        <v>208</v>
      </c>
      <c r="AL11" s="236" t="s">
        <v>203</v>
      </c>
      <c r="AM11" s="236">
        <v>1</v>
      </c>
      <c r="AN11" s="240" t="s">
        <v>211</v>
      </c>
      <c r="AO11" s="236" t="s">
        <v>209</v>
      </c>
      <c r="AP11" s="240">
        <v>0.7</v>
      </c>
      <c r="AQ11" s="240">
        <v>14</v>
      </c>
      <c r="AR11" s="236" t="s">
        <v>175</v>
      </c>
      <c r="AS11" s="236" t="s">
        <v>212</v>
      </c>
      <c r="AT11" s="236">
        <v>0.6</v>
      </c>
      <c r="AU11" s="236" t="s">
        <v>210</v>
      </c>
      <c r="AV11" s="236" t="s">
        <v>211</v>
      </c>
      <c r="AW11" s="236" t="s">
        <v>192</v>
      </c>
      <c r="AX11" s="236">
        <v>0.01</v>
      </c>
      <c r="AY11" s="236">
        <v>0.05</v>
      </c>
      <c r="AZ11" s="240">
        <v>0.22</v>
      </c>
      <c r="BA11" s="236" t="s">
        <v>204</v>
      </c>
      <c r="BB11" s="240">
        <v>0.65</v>
      </c>
      <c r="BC11" s="236" t="s">
        <v>175</v>
      </c>
      <c r="BD11" s="236">
        <v>0.012</v>
      </c>
      <c r="BE11" s="236" t="s">
        <v>177</v>
      </c>
      <c r="BF11" s="242" t="s">
        <v>175</v>
      </c>
      <c r="BG11" s="242" t="s">
        <v>191</v>
      </c>
      <c r="BH11" s="242" t="s">
        <v>175</v>
      </c>
      <c r="BI11" s="243" t="s">
        <v>175</v>
      </c>
      <c r="BJ11" s="236">
        <v>1.2</v>
      </c>
      <c r="BK11" s="235" t="s">
        <v>205</v>
      </c>
      <c r="BL11" s="208">
        <v>0.35</v>
      </c>
      <c r="BM11" s="208">
        <v>0.23</v>
      </c>
      <c r="BN11" s="208">
        <v>0.087</v>
      </c>
      <c r="BO11" s="208">
        <v>0.09</v>
      </c>
      <c r="BP11" s="240">
        <v>0.12</v>
      </c>
      <c r="BQ11" s="244">
        <v>0.21</v>
      </c>
      <c r="BR11" s="244">
        <v>0.13</v>
      </c>
      <c r="BS11" s="242">
        <v>0.76</v>
      </c>
      <c r="BT11" s="242">
        <v>0.37</v>
      </c>
      <c r="BU11" s="106" t="s">
        <v>232</v>
      </c>
      <c r="BV11" s="245" t="s">
        <v>175</v>
      </c>
    </row>
    <row r="12" spans="2:74" ht="19.5" customHeight="1">
      <c r="B12" s="21" t="s">
        <v>76</v>
      </c>
      <c r="C12" s="28" t="s">
        <v>135</v>
      </c>
      <c r="D12" s="52" t="s">
        <v>105</v>
      </c>
      <c r="E12" s="47">
        <v>29</v>
      </c>
      <c r="F12" s="47">
        <v>10</v>
      </c>
      <c r="G12" s="47">
        <v>24</v>
      </c>
      <c r="H12" s="47">
        <v>10</v>
      </c>
      <c r="I12" s="47">
        <v>0</v>
      </c>
      <c r="J12" s="47" t="s">
        <v>163</v>
      </c>
      <c r="K12" s="47" t="s">
        <v>105</v>
      </c>
      <c r="L12" s="47">
        <v>29</v>
      </c>
      <c r="M12" s="47">
        <v>10</v>
      </c>
      <c r="N12" s="47">
        <v>25</v>
      </c>
      <c r="O12" s="47">
        <v>9</v>
      </c>
      <c r="P12" s="47">
        <v>59</v>
      </c>
      <c r="Q12" s="235" t="s">
        <v>164</v>
      </c>
      <c r="R12" s="242">
        <v>2.1</v>
      </c>
      <c r="S12" s="242">
        <v>15.8</v>
      </c>
      <c r="T12" s="242">
        <v>58</v>
      </c>
      <c r="U12" s="242" t="s">
        <v>166</v>
      </c>
      <c r="V12" s="242">
        <v>1018.7</v>
      </c>
      <c r="W12" s="238">
        <v>7.4</v>
      </c>
      <c r="X12" s="267">
        <v>8.3</v>
      </c>
      <c r="Y12" s="235">
        <v>0.25</v>
      </c>
      <c r="Z12" s="236">
        <v>0.46</v>
      </c>
      <c r="AA12" s="236">
        <v>1</v>
      </c>
      <c r="AB12" s="237">
        <v>0.16</v>
      </c>
      <c r="AC12" s="236">
        <v>0.4</v>
      </c>
      <c r="AD12" s="236">
        <v>0.073</v>
      </c>
      <c r="AE12" s="236">
        <v>0.014</v>
      </c>
      <c r="AF12" s="238">
        <v>0.031</v>
      </c>
      <c r="AG12" s="239">
        <v>140</v>
      </c>
      <c r="AH12" s="236" t="s">
        <v>202</v>
      </c>
      <c r="AI12" s="240">
        <v>44</v>
      </c>
      <c r="AJ12" s="240">
        <v>53</v>
      </c>
      <c r="AK12" s="241">
        <v>17</v>
      </c>
      <c r="AL12" s="236" t="s">
        <v>203</v>
      </c>
      <c r="AM12" s="240">
        <v>1.4</v>
      </c>
      <c r="AN12" s="236">
        <v>0.69</v>
      </c>
      <c r="AO12" s="236">
        <v>1.1</v>
      </c>
      <c r="AP12" s="240">
        <v>3.9</v>
      </c>
      <c r="AQ12" s="240">
        <v>49</v>
      </c>
      <c r="AR12" s="236">
        <v>0.02</v>
      </c>
      <c r="AS12" s="236">
        <v>0.34</v>
      </c>
      <c r="AT12" s="240">
        <v>2.6</v>
      </c>
      <c r="AU12" s="236">
        <v>5.5</v>
      </c>
      <c r="AV12" s="236">
        <v>0.2</v>
      </c>
      <c r="AW12" s="236">
        <v>0.3</v>
      </c>
      <c r="AX12" s="240">
        <v>0.12</v>
      </c>
      <c r="AY12" s="240">
        <v>0.27</v>
      </c>
      <c r="AZ12" s="240">
        <v>0.73</v>
      </c>
      <c r="BA12" s="236" t="s">
        <v>204</v>
      </c>
      <c r="BB12" s="240">
        <v>2</v>
      </c>
      <c r="BC12" s="236">
        <v>0.03</v>
      </c>
      <c r="BD12" s="240">
        <v>0.055</v>
      </c>
      <c r="BE12" s="236" t="s">
        <v>177</v>
      </c>
      <c r="BF12" s="242" t="s">
        <v>175</v>
      </c>
      <c r="BG12" s="242">
        <v>0.022</v>
      </c>
      <c r="BH12" s="242" t="s">
        <v>175</v>
      </c>
      <c r="BI12" s="243" t="s">
        <v>175</v>
      </c>
      <c r="BJ12" s="240">
        <v>3.7</v>
      </c>
      <c r="BK12" s="235" t="s">
        <v>205</v>
      </c>
      <c r="BL12" s="208">
        <v>0.73</v>
      </c>
      <c r="BM12" s="208">
        <v>0.73</v>
      </c>
      <c r="BN12" s="208">
        <v>0.27</v>
      </c>
      <c r="BO12" s="208">
        <v>0.52</v>
      </c>
      <c r="BP12" s="240">
        <v>0.7</v>
      </c>
      <c r="BQ12" s="244">
        <v>0.73</v>
      </c>
      <c r="BR12" s="244">
        <v>0.12</v>
      </c>
      <c r="BS12" s="242">
        <v>2.3</v>
      </c>
      <c r="BT12" s="242">
        <v>1</v>
      </c>
      <c r="BU12" s="111" t="s">
        <v>232</v>
      </c>
      <c r="BV12" s="245" t="s">
        <v>175</v>
      </c>
    </row>
    <row r="13" spans="2:74" ht="19.5" customHeight="1">
      <c r="B13" s="21" t="s">
        <v>76</v>
      </c>
      <c r="C13" s="38" t="s">
        <v>134</v>
      </c>
      <c r="D13" s="52" t="s">
        <v>105</v>
      </c>
      <c r="E13" s="47">
        <v>29</v>
      </c>
      <c r="F13" s="47">
        <v>10</v>
      </c>
      <c r="G13" s="47">
        <v>25</v>
      </c>
      <c r="H13" s="47">
        <v>10</v>
      </c>
      <c r="I13" s="47">
        <v>0</v>
      </c>
      <c r="J13" s="47" t="s">
        <v>163</v>
      </c>
      <c r="K13" s="47" t="s">
        <v>105</v>
      </c>
      <c r="L13" s="47">
        <v>29</v>
      </c>
      <c r="M13" s="47">
        <v>10</v>
      </c>
      <c r="N13" s="47">
        <v>26</v>
      </c>
      <c r="O13" s="47">
        <v>9</v>
      </c>
      <c r="P13" s="47">
        <v>59</v>
      </c>
      <c r="Q13" s="268" t="s">
        <v>167</v>
      </c>
      <c r="R13" s="269">
        <v>3.1</v>
      </c>
      <c r="S13" s="269">
        <v>13</v>
      </c>
      <c r="T13" s="269">
        <v>92.9</v>
      </c>
      <c r="U13" s="269">
        <v>10.5</v>
      </c>
      <c r="V13" s="269">
        <v>1015.7</v>
      </c>
      <c r="W13" s="270">
        <v>3</v>
      </c>
      <c r="X13" s="263">
        <v>4.6</v>
      </c>
      <c r="Y13" s="211">
        <v>0.24</v>
      </c>
      <c r="Z13" s="212">
        <v>0.085</v>
      </c>
      <c r="AA13" s="212">
        <v>0.82</v>
      </c>
      <c r="AB13" s="213">
        <v>0.042</v>
      </c>
      <c r="AC13" s="212">
        <v>0.29</v>
      </c>
      <c r="AD13" s="212">
        <v>0.083</v>
      </c>
      <c r="AE13" s="212" t="s">
        <v>206</v>
      </c>
      <c r="AF13" s="214">
        <v>0.035</v>
      </c>
      <c r="AG13" s="215">
        <v>20</v>
      </c>
      <c r="AH13" s="212" t="s">
        <v>202</v>
      </c>
      <c r="AI13" s="216">
        <v>42</v>
      </c>
      <c r="AJ13" s="216">
        <v>21</v>
      </c>
      <c r="AK13" s="223">
        <v>4</v>
      </c>
      <c r="AL13" s="212" t="s">
        <v>203</v>
      </c>
      <c r="AM13" s="216">
        <v>0.9</v>
      </c>
      <c r="AN13" s="216">
        <v>0.35</v>
      </c>
      <c r="AO13" s="216" t="s">
        <v>209</v>
      </c>
      <c r="AP13" s="216">
        <v>2.6</v>
      </c>
      <c r="AQ13" s="216">
        <v>26</v>
      </c>
      <c r="AR13" s="216" t="s">
        <v>175</v>
      </c>
      <c r="AS13" s="216">
        <v>0.11</v>
      </c>
      <c r="AT13" s="216">
        <v>1.3</v>
      </c>
      <c r="AU13" s="216" t="s">
        <v>210</v>
      </c>
      <c r="AV13" s="216">
        <v>0.13</v>
      </c>
      <c r="AW13" s="216" t="s">
        <v>192</v>
      </c>
      <c r="AX13" s="216">
        <v>0.06</v>
      </c>
      <c r="AY13" s="216">
        <v>0.15</v>
      </c>
      <c r="AZ13" s="216">
        <v>0.5</v>
      </c>
      <c r="BA13" s="212" t="s">
        <v>204</v>
      </c>
      <c r="BB13" s="216">
        <v>1.3</v>
      </c>
      <c r="BC13" s="216">
        <v>0.04</v>
      </c>
      <c r="BD13" s="216">
        <v>0.11</v>
      </c>
      <c r="BE13" s="212" t="s">
        <v>177</v>
      </c>
      <c r="BF13" s="218" t="s">
        <v>175</v>
      </c>
      <c r="BG13" s="221" t="s">
        <v>191</v>
      </c>
      <c r="BH13" s="218" t="s">
        <v>175</v>
      </c>
      <c r="BI13" s="219" t="s">
        <v>175</v>
      </c>
      <c r="BJ13" s="216">
        <v>1.8</v>
      </c>
      <c r="BK13" s="211" t="s">
        <v>205</v>
      </c>
      <c r="BL13" s="220">
        <v>0.51</v>
      </c>
      <c r="BM13" s="220">
        <v>0.47</v>
      </c>
      <c r="BN13" s="220">
        <v>0.2</v>
      </c>
      <c r="BO13" s="220">
        <v>0.27</v>
      </c>
      <c r="BP13" s="216">
        <v>0.34</v>
      </c>
      <c r="BQ13" s="221">
        <v>0.67</v>
      </c>
      <c r="BR13" s="221">
        <v>0.13</v>
      </c>
      <c r="BS13" s="218">
        <v>1.5</v>
      </c>
      <c r="BT13" s="218">
        <v>0.87</v>
      </c>
      <c r="BU13" s="111" t="s">
        <v>232</v>
      </c>
      <c r="BV13" s="222" t="s">
        <v>175</v>
      </c>
    </row>
    <row r="14" spans="2:74" ht="19.5" customHeight="1">
      <c r="B14" s="21" t="s">
        <v>76</v>
      </c>
      <c r="C14" s="22" t="s">
        <v>133</v>
      </c>
      <c r="D14" s="53" t="s">
        <v>105</v>
      </c>
      <c r="E14" s="23">
        <v>29</v>
      </c>
      <c r="F14" s="47">
        <v>10</v>
      </c>
      <c r="G14" s="47">
        <v>26</v>
      </c>
      <c r="H14" s="23">
        <v>10</v>
      </c>
      <c r="I14" s="23">
        <v>0</v>
      </c>
      <c r="J14" s="23" t="s">
        <v>163</v>
      </c>
      <c r="K14" s="23" t="s">
        <v>105</v>
      </c>
      <c r="L14" s="23">
        <v>29</v>
      </c>
      <c r="M14" s="23">
        <v>10</v>
      </c>
      <c r="N14" s="23">
        <v>27</v>
      </c>
      <c r="O14" s="23">
        <v>9</v>
      </c>
      <c r="P14" s="23">
        <v>59</v>
      </c>
      <c r="Q14" s="211" t="s">
        <v>164</v>
      </c>
      <c r="R14" s="218">
        <v>2.2</v>
      </c>
      <c r="S14" s="218">
        <v>14.9</v>
      </c>
      <c r="T14" s="218">
        <v>73</v>
      </c>
      <c r="U14" s="218" t="s">
        <v>166</v>
      </c>
      <c r="V14" s="218">
        <v>1018.3</v>
      </c>
      <c r="W14" s="214">
        <v>17</v>
      </c>
      <c r="X14" s="263">
        <v>10.2</v>
      </c>
      <c r="Y14" s="211">
        <v>0.23</v>
      </c>
      <c r="Z14" s="212">
        <v>0.52</v>
      </c>
      <c r="AA14" s="212">
        <v>1.3</v>
      </c>
      <c r="AB14" s="213">
        <v>0.071</v>
      </c>
      <c r="AC14" s="212">
        <v>0.6</v>
      </c>
      <c r="AD14" s="212">
        <v>0.12</v>
      </c>
      <c r="AE14" s="212" t="s">
        <v>206</v>
      </c>
      <c r="AF14" s="214">
        <v>0.033</v>
      </c>
      <c r="AG14" s="215">
        <v>52</v>
      </c>
      <c r="AH14" s="212" t="s">
        <v>202</v>
      </c>
      <c r="AI14" s="216">
        <v>46</v>
      </c>
      <c r="AJ14" s="216">
        <v>71</v>
      </c>
      <c r="AK14" s="223">
        <v>8</v>
      </c>
      <c r="AL14" s="212" t="s">
        <v>203</v>
      </c>
      <c r="AM14" s="216">
        <v>1.3</v>
      </c>
      <c r="AN14" s="216">
        <v>0.85</v>
      </c>
      <c r="AO14" s="212">
        <v>0.5</v>
      </c>
      <c r="AP14" s="216">
        <v>4.8</v>
      </c>
      <c r="AQ14" s="216">
        <v>40</v>
      </c>
      <c r="AR14" s="212">
        <v>0.07</v>
      </c>
      <c r="AS14" s="216">
        <v>0.91</v>
      </c>
      <c r="AT14" s="216">
        <v>1.9</v>
      </c>
      <c r="AU14" s="212">
        <v>6.5</v>
      </c>
      <c r="AV14" s="216">
        <v>0.23</v>
      </c>
      <c r="AW14" s="212" t="s">
        <v>192</v>
      </c>
      <c r="AX14" s="216">
        <v>0.27</v>
      </c>
      <c r="AY14" s="216">
        <v>0.73</v>
      </c>
      <c r="AZ14" s="216">
        <v>0.52</v>
      </c>
      <c r="BA14" s="212">
        <v>0.077</v>
      </c>
      <c r="BB14" s="216">
        <v>1.3</v>
      </c>
      <c r="BC14" s="216">
        <v>0.1</v>
      </c>
      <c r="BD14" s="216">
        <v>0.13</v>
      </c>
      <c r="BE14" s="212">
        <v>0.069</v>
      </c>
      <c r="BF14" s="218" t="s">
        <v>175</v>
      </c>
      <c r="BG14" s="218" t="s">
        <v>191</v>
      </c>
      <c r="BH14" s="218" t="s">
        <v>175</v>
      </c>
      <c r="BI14" s="219">
        <v>0.07</v>
      </c>
      <c r="BJ14" s="216">
        <v>2.4</v>
      </c>
      <c r="BK14" s="211" t="s">
        <v>205</v>
      </c>
      <c r="BL14" s="220">
        <v>0.81</v>
      </c>
      <c r="BM14" s="220">
        <v>0.92</v>
      </c>
      <c r="BN14" s="220">
        <v>0.29</v>
      </c>
      <c r="BO14" s="220">
        <v>0.69</v>
      </c>
      <c r="BP14" s="216">
        <v>1</v>
      </c>
      <c r="BQ14" s="221">
        <v>0.73</v>
      </c>
      <c r="BR14" s="221">
        <v>0.097</v>
      </c>
      <c r="BS14" s="218">
        <v>2.7</v>
      </c>
      <c r="BT14" s="218">
        <v>1.1</v>
      </c>
      <c r="BU14" s="111" t="s">
        <v>232</v>
      </c>
      <c r="BV14" s="222">
        <v>0.11</v>
      </c>
    </row>
    <row r="15" spans="2:74" ht="19.5" customHeight="1">
      <c r="B15" s="21" t="s">
        <v>76</v>
      </c>
      <c r="C15" s="22" t="s">
        <v>132</v>
      </c>
      <c r="D15" s="63" t="s">
        <v>105</v>
      </c>
      <c r="E15" s="23">
        <v>29</v>
      </c>
      <c r="F15" s="47">
        <v>10</v>
      </c>
      <c r="G15" s="47">
        <v>27</v>
      </c>
      <c r="H15" s="23">
        <v>10</v>
      </c>
      <c r="I15" s="23">
        <v>0</v>
      </c>
      <c r="J15" s="23" t="s">
        <v>163</v>
      </c>
      <c r="K15" s="23" t="s">
        <v>105</v>
      </c>
      <c r="L15" s="23">
        <v>29</v>
      </c>
      <c r="M15" s="23">
        <v>10</v>
      </c>
      <c r="N15" s="23">
        <v>28</v>
      </c>
      <c r="O15" s="23">
        <v>9</v>
      </c>
      <c r="P15" s="23">
        <v>59</v>
      </c>
      <c r="Q15" s="211" t="s">
        <v>199</v>
      </c>
      <c r="R15" s="218">
        <v>2.6</v>
      </c>
      <c r="S15" s="218">
        <v>15.9</v>
      </c>
      <c r="T15" s="218">
        <v>66.4</v>
      </c>
      <c r="U15" s="218" t="s">
        <v>166</v>
      </c>
      <c r="V15" s="218">
        <v>1019.8</v>
      </c>
      <c r="W15" s="214">
        <v>17</v>
      </c>
      <c r="X15" s="263">
        <v>11.8</v>
      </c>
      <c r="Y15" s="211">
        <v>0.24</v>
      </c>
      <c r="Z15" s="212">
        <v>0.41</v>
      </c>
      <c r="AA15" s="212">
        <v>1.4</v>
      </c>
      <c r="AB15" s="213">
        <v>0.07</v>
      </c>
      <c r="AC15" s="212">
        <v>0.58</v>
      </c>
      <c r="AD15" s="212">
        <v>0.1</v>
      </c>
      <c r="AE15" s="212" t="s">
        <v>206</v>
      </c>
      <c r="AF15" s="214">
        <v>0.054</v>
      </c>
      <c r="AG15" s="215">
        <v>74</v>
      </c>
      <c r="AH15" s="212">
        <v>14</v>
      </c>
      <c r="AI15" s="216">
        <v>75</v>
      </c>
      <c r="AJ15" s="216">
        <v>87</v>
      </c>
      <c r="AK15" s="223">
        <v>22</v>
      </c>
      <c r="AL15" s="212">
        <v>0.14</v>
      </c>
      <c r="AM15" s="216">
        <v>2.9</v>
      </c>
      <c r="AN15" s="216">
        <v>2</v>
      </c>
      <c r="AO15" s="216">
        <v>1.2</v>
      </c>
      <c r="AP15" s="216">
        <v>5.4</v>
      </c>
      <c r="AQ15" s="216">
        <v>67</v>
      </c>
      <c r="AR15" s="216">
        <v>0.03</v>
      </c>
      <c r="AS15" s="216">
        <v>1</v>
      </c>
      <c r="AT15" s="216">
        <v>2.7</v>
      </c>
      <c r="AU15" s="216">
        <v>19</v>
      </c>
      <c r="AV15" s="216">
        <v>0.54</v>
      </c>
      <c r="AW15" s="212">
        <v>0.6</v>
      </c>
      <c r="AX15" s="216">
        <v>0.22</v>
      </c>
      <c r="AY15" s="216">
        <v>0.35</v>
      </c>
      <c r="AZ15" s="216">
        <v>1.2</v>
      </c>
      <c r="BA15" s="216" t="s">
        <v>204</v>
      </c>
      <c r="BB15" s="216">
        <v>2.4</v>
      </c>
      <c r="BC15" s="216">
        <v>0.05</v>
      </c>
      <c r="BD15" s="216">
        <v>0.08</v>
      </c>
      <c r="BE15" s="216" t="s">
        <v>177</v>
      </c>
      <c r="BF15" s="218" t="s">
        <v>175</v>
      </c>
      <c r="BG15" s="218">
        <v>0.089</v>
      </c>
      <c r="BH15" s="218" t="s">
        <v>175</v>
      </c>
      <c r="BI15" s="246" t="s">
        <v>175</v>
      </c>
      <c r="BJ15" s="216">
        <v>3.2</v>
      </c>
      <c r="BK15" s="211" t="s">
        <v>205</v>
      </c>
      <c r="BL15" s="220">
        <v>0.93</v>
      </c>
      <c r="BM15" s="220">
        <v>0.98</v>
      </c>
      <c r="BN15" s="220">
        <v>0.34</v>
      </c>
      <c r="BO15" s="220">
        <v>0.82</v>
      </c>
      <c r="BP15" s="216">
        <v>1.2</v>
      </c>
      <c r="BQ15" s="221">
        <v>0.74</v>
      </c>
      <c r="BR15" s="221">
        <v>0.12</v>
      </c>
      <c r="BS15" s="218">
        <v>3.1</v>
      </c>
      <c r="BT15" s="218">
        <v>1.2</v>
      </c>
      <c r="BU15" s="111" t="s">
        <v>232</v>
      </c>
      <c r="BV15" s="222">
        <v>0.05</v>
      </c>
    </row>
    <row r="16" spans="2:74" ht="19.5" customHeight="1">
      <c r="B16" s="21" t="s">
        <v>76</v>
      </c>
      <c r="C16" s="22" t="s">
        <v>131</v>
      </c>
      <c r="D16" s="63" t="s">
        <v>105</v>
      </c>
      <c r="E16" s="23">
        <v>29</v>
      </c>
      <c r="F16" s="47">
        <v>10</v>
      </c>
      <c r="G16" s="47">
        <v>28</v>
      </c>
      <c r="H16" s="23">
        <v>10</v>
      </c>
      <c r="I16" s="23">
        <v>0</v>
      </c>
      <c r="J16" s="23" t="s">
        <v>163</v>
      </c>
      <c r="K16" s="23" t="s">
        <v>105</v>
      </c>
      <c r="L16" s="23">
        <v>29</v>
      </c>
      <c r="M16" s="23">
        <v>10</v>
      </c>
      <c r="N16" s="23">
        <v>29</v>
      </c>
      <c r="O16" s="23">
        <v>9</v>
      </c>
      <c r="P16" s="23">
        <v>59</v>
      </c>
      <c r="Q16" s="211" t="s">
        <v>167</v>
      </c>
      <c r="R16" s="218">
        <v>3.2</v>
      </c>
      <c r="S16" s="218">
        <v>14.8</v>
      </c>
      <c r="T16" s="218">
        <v>84.6</v>
      </c>
      <c r="U16" s="218">
        <v>6.5</v>
      </c>
      <c r="V16" s="218">
        <v>1021.9</v>
      </c>
      <c r="W16" s="214">
        <v>3.6</v>
      </c>
      <c r="X16" s="263">
        <v>8.6</v>
      </c>
      <c r="Y16" s="211">
        <v>0.22</v>
      </c>
      <c r="Z16" s="212">
        <v>0.15</v>
      </c>
      <c r="AA16" s="212">
        <v>1.5</v>
      </c>
      <c r="AB16" s="213">
        <v>0.026</v>
      </c>
      <c r="AC16" s="212">
        <v>0.69</v>
      </c>
      <c r="AD16" s="212">
        <v>0.079</v>
      </c>
      <c r="AE16" s="212" t="s">
        <v>206</v>
      </c>
      <c r="AF16" s="214" t="s">
        <v>207</v>
      </c>
      <c r="AG16" s="215">
        <v>25</v>
      </c>
      <c r="AH16" s="216" t="s">
        <v>202</v>
      </c>
      <c r="AI16" s="216">
        <v>49</v>
      </c>
      <c r="AJ16" s="216">
        <v>58</v>
      </c>
      <c r="AK16" s="223">
        <v>4</v>
      </c>
      <c r="AL16" s="216" t="s">
        <v>203</v>
      </c>
      <c r="AM16" s="216">
        <v>1.2</v>
      </c>
      <c r="AN16" s="216">
        <v>0.57</v>
      </c>
      <c r="AO16" s="216" t="s">
        <v>209</v>
      </c>
      <c r="AP16" s="216">
        <v>2.8</v>
      </c>
      <c r="AQ16" s="216">
        <v>31</v>
      </c>
      <c r="AR16" s="216">
        <v>0.01</v>
      </c>
      <c r="AS16" s="216">
        <v>0.18</v>
      </c>
      <c r="AT16" s="216">
        <v>1.2</v>
      </c>
      <c r="AU16" s="216">
        <v>0.9</v>
      </c>
      <c r="AV16" s="216">
        <v>0.3</v>
      </c>
      <c r="AW16" s="216">
        <v>0.3</v>
      </c>
      <c r="AX16" s="216">
        <v>0.13</v>
      </c>
      <c r="AY16" s="216">
        <v>0.15</v>
      </c>
      <c r="AZ16" s="216">
        <v>0.57</v>
      </c>
      <c r="BA16" s="212" t="s">
        <v>204</v>
      </c>
      <c r="BB16" s="216">
        <v>1.3</v>
      </c>
      <c r="BC16" s="216" t="s">
        <v>175</v>
      </c>
      <c r="BD16" s="216">
        <v>0.023</v>
      </c>
      <c r="BE16" s="212" t="s">
        <v>177</v>
      </c>
      <c r="BF16" s="218" t="s">
        <v>175</v>
      </c>
      <c r="BG16" s="221" t="s">
        <v>191</v>
      </c>
      <c r="BH16" s="218" t="s">
        <v>175</v>
      </c>
      <c r="BI16" s="219" t="s">
        <v>175</v>
      </c>
      <c r="BJ16" s="216">
        <v>1.7</v>
      </c>
      <c r="BK16" s="211" t="s">
        <v>205</v>
      </c>
      <c r="BL16" s="220">
        <v>0.47</v>
      </c>
      <c r="BM16" s="220">
        <v>0.64</v>
      </c>
      <c r="BN16" s="220">
        <v>0.24</v>
      </c>
      <c r="BO16" s="220">
        <v>0.66</v>
      </c>
      <c r="BP16" s="216">
        <v>0.73</v>
      </c>
      <c r="BQ16" s="221">
        <v>0.71</v>
      </c>
      <c r="BR16" s="221">
        <v>0.12</v>
      </c>
      <c r="BS16" s="218">
        <v>2</v>
      </c>
      <c r="BT16" s="218">
        <v>0.9</v>
      </c>
      <c r="BU16" s="95" t="s">
        <v>232</v>
      </c>
      <c r="BV16" s="222" t="s">
        <v>175</v>
      </c>
    </row>
    <row r="17" spans="2:74" ht="19.5" customHeight="1" thickBot="1">
      <c r="B17" s="24" t="s">
        <v>76</v>
      </c>
      <c r="C17" s="25" t="s">
        <v>130</v>
      </c>
      <c r="D17" s="64" t="s">
        <v>105</v>
      </c>
      <c r="E17" s="26">
        <v>29</v>
      </c>
      <c r="F17" s="26">
        <v>10</v>
      </c>
      <c r="G17" s="26">
        <v>29</v>
      </c>
      <c r="H17" s="27">
        <v>10</v>
      </c>
      <c r="I17" s="26">
        <v>0</v>
      </c>
      <c r="J17" s="26" t="s">
        <v>163</v>
      </c>
      <c r="K17" s="26" t="s">
        <v>105</v>
      </c>
      <c r="L17" s="26">
        <v>29</v>
      </c>
      <c r="M17" s="26">
        <v>10</v>
      </c>
      <c r="N17" s="26">
        <v>30</v>
      </c>
      <c r="O17" s="26">
        <v>9</v>
      </c>
      <c r="P17" s="26">
        <v>59</v>
      </c>
      <c r="Q17" s="224" t="s">
        <v>167</v>
      </c>
      <c r="R17" s="230">
        <v>2.6</v>
      </c>
      <c r="S17" s="230">
        <v>15.2</v>
      </c>
      <c r="T17" s="230">
        <v>99.3</v>
      </c>
      <c r="U17" s="230">
        <v>144.5</v>
      </c>
      <c r="V17" s="230">
        <v>1002.2</v>
      </c>
      <c r="W17" s="226">
        <v>0.9</v>
      </c>
      <c r="X17" s="266">
        <v>2.3</v>
      </c>
      <c r="Y17" s="224" t="s">
        <v>200</v>
      </c>
      <c r="Z17" s="225" t="s">
        <v>201</v>
      </c>
      <c r="AA17" s="225">
        <v>0.35</v>
      </c>
      <c r="AB17" s="247">
        <v>0.033</v>
      </c>
      <c r="AC17" s="225">
        <v>0.058</v>
      </c>
      <c r="AD17" s="225" t="s">
        <v>226</v>
      </c>
      <c r="AE17" s="225" t="s">
        <v>206</v>
      </c>
      <c r="AF17" s="226">
        <v>0.032</v>
      </c>
      <c r="AG17" s="227">
        <v>21</v>
      </c>
      <c r="AH17" s="225" t="s">
        <v>202</v>
      </c>
      <c r="AI17" s="228">
        <v>32</v>
      </c>
      <c r="AJ17" s="228">
        <v>7</v>
      </c>
      <c r="AK17" s="248" t="s">
        <v>208</v>
      </c>
      <c r="AL17" s="225" t="s">
        <v>203</v>
      </c>
      <c r="AM17" s="228" t="s">
        <v>178</v>
      </c>
      <c r="AN17" s="228">
        <v>0.74</v>
      </c>
      <c r="AO17" s="225" t="s">
        <v>209</v>
      </c>
      <c r="AP17" s="228">
        <v>0.6</v>
      </c>
      <c r="AQ17" s="228">
        <v>9</v>
      </c>
      <c r="AR17" s="228" t="s">
        <v>175</v>
      </c>
      <c r="AS17" s="228">
        <v>0.09</v>
      </c>
      <c r="AT17" s="228">
        <v>0.6</v>
      </c>
      <c r="AU17" s="228" t="s">
        <v>210</v>
      </c>
      <c r="AV17" s="228" t="s">
        <v>211</v>
      </c>
      <c r="AW17" s="228" t="s">
        <v>192</v>
      </c>
      <c r="AX17" s="228">
        <v>0.02</v>
      </c>
      <c r="AY17" s="228">
        <v>0.07</v>
      </c>
      <c r="AZ17" s="228">
        <v>0.11</v>
      </c>
      <c r="BA17" s="225" t="s">
        <v>204</v>
      </c>
      <c r="BB17" s="228">
        <v>0.68</v>
      </c>
      <c r="BC17" s="225" t="s">
        <v>175</v>
      </c>
      <c r="BD17" s="228">
        <v>0.007</v>
      </c>
      <c r="BE17" s="225" t="s">
        <v>177</v>
      </c>
      <c r="BF17" s="230" t="s">
        <v>175</v>
      </c>
      <c r="BG17" s="230" t="s">
        <v>191</v>
      </c>
      <c r="BH17" s="230" t="s">
        <v>175</v>
      </c>
      <c r="BI17" s="231" t="s">
        <v>175</v>
      </c>
      <c r="BJ17" s="228">
        <v>0.17</v>
      </c>
      <c r="BK17" s="224" t="s">
        <v>205</v>
      </c>
      <c r="BL17" s="232">
        <v>0.23</v>
      </c>
      <c r="BM17" s="232">
        <v>0.29</v>
      </c>
      <c r="BN17" s="232">
        <v>0.13</v>
      </c>
      <c r="BO17" s="232">
        <v>0.089</v>
      </c>
      <c r="BP17" s="228">
        <v>0.18</v>
      </c>
      <c r="BQ17" s="233">
        <v>0.26</v>
      </c>
      <c r="BR17" s="233">
        <v>0.12</v>
      </c>
      <c r="BS17" s="230">
        <v>0.74</v>
      </c>
      <c r="BT17" s="230">
        <v>0.47</v>
      </c>
      <c r="BU17" s="178" t="s">
        <v>232</v>
      </c>
      <c r="BV17" s="234" t="s">
        <v>175</v>
      </c>
    </row>
    <row r="18" spans="2:74" ht="19.5" customHeight="1">
      <c r="B18" s="21" t="s">
        <v>28</v>
      </c>
      <c r="C18" s="39" t="s">
        <v>129</v>
      </c>
      <c r="D18" s="54" t="s">
        <v>105</v>
      </c>
      <c r="E18" s="29">
        <v>29</v>
      </c>
      <c r="F18" s="61">
        <v>10</v>
      </c>
      <c r="G18" s="61">
        <v>30</v>
      </c>
      <c r="H18" s="29">
        <v>10</v>
      </c>
      <c r="I18" s="29">
        <v>0</v>
      </c>
      <c r="J18" s="29" t="s">
        <v>163</v>
      </c>
      <c r="K18" s="29" t="s">
        <v>105</v>
      </c>
      <c r="L18" s="29">
        <v>29</v>
      </c>
      <c r="M18" s="29">
        <v>10</v>
      </c>
      <c r="N18" s="29">
        <v>31</v>
      </c>
      <c r="O18" s="29">
        <v>9</v>
      </c>
      <c r="P18" s="29">
        <v>59</v>
      </c>
      <c r="Q18" s="235" t="s">
        <v>167</v>
      </c>
      <c r="R18" s="242">
        <v>3.8</v>
      </c>
      <c r="S18" s="242">
        <v>16.3</v>
      </c>
      <c r="T18" s="242">
        <v>55.8</v>
      </c>
      <c r="U18" s="242" t="s">
        <v>166</v>
      </c>
      <c r="V18" s="242">
        <v>1004.3</v>
      </c>
      <c r="W18" s="238">
        <v>16.8</v>
      </c>
      <c r="X18" s="267">
        <v>4.7</v>
      </c>
      <c r="Y18" s="235">
        <v>0.03</v>
      </c>
      <c r="Z18" s="236">
        <v>0.024</v>
      </c>
      <c r="AA18" s="236">
        <v>0.6</v>
      </c>
      <c r="AB18" s="237">
        <v>0.11</v>
      </c>
      <c r="AC18" s="236">
        <v>0.16</v>
      </c>
      <c r="AD18" s="236">
        <v>0.093</v>
      </c>
      <c r="AE18" s="236" t="s">
        <v>206</v>
      </c>
      <c r="AF18" s="238">
        <v>0.029</v>
      </c>
      <c r="AG18" s="239">
        <v>83</v>
      </c>
      <c r="AH18" s="236" t="s">
        <v>202</v>
      </c>
      <c r="AI18" s="240">
        <v>39</v>
      </c>
      <c r="AJ18" s="240">
        <v>56</v>
      </c>
      <c r="AK18" s="241">
        <v>4</v>
      </c>
      <c r="AL18" s="236" t="s">
        <v>203</v>
      </c>
      <c r="AM18" s="236" t="s">
        <v>178</v>
      </c>
      <c r="AN18" s="240">
        <v>0.19</v>
      </c>
      <c r="AO18" s="236" t="s">
        <v>209</v>
      </c>
      <c r="AP18" s="240">
        <v>1</v>
      </c>
      <c r="AQ18" s="240">
        <v>12</v>
      </c>
      <c r="AR18" s="236" t="s">
        <v>175</v>
      </c>
      <c r="AS18" s="240">
        <v>0.04</v>
      </c>
      <c r="AT18" s="240">
        <v>0.5</v>
      </c>
      <c r="AU18" s="236" t="s">
        <v>210</v>
      </c>
      <c r="AV18" s="236">
        <v>0.07</v>
      </c>
      <c r="AW18" s="236" t="s">
        <v>192</v>
      </c>
      <c r="AX18" s="240">
        <v>0.08</v>
      </c>
      <c r="AY18" s="240">
        <v>0.06</v>
      </c>
      <c r="AZ18" s="240">
        <v>0.21</v>
      </c>
      <c r="BA18" s="236" t="s">
        <v>204</v>
      </c>
      <c r="BB18" s="240">
        <v>0.6</v>
      </c>
      <c r="BC18" s="236" t="s">
        <v>175</v>
      </c>
      <c r="BD18" s="240">
        <v>0.028</v>
      </c>
      <c r="BE18" s="236" t="s">
        <v>177</v>
      </c>
      <c r="BF18" s="242" t="s">
        <v>175</v>
      </c>
      <c r="BG18" s="242" t="s">
        <v>191</v>
      </c>
      <c r="BH18" s="242" t="s">
        <v>175</v>
      </c>
      <c r="BI18" s="243" t="s">
        <v>175</v>
      </c>
      <c r="BJ18" s="240">
        <v>0.73</v>
      </c>
      <c r="BK18" s="235" t="s">
        <v>205</v>
      </c>
      <c r="BL18" s="208">
        <v>0.33</v>
      </c>
      <c r="BM18" s="208">
        <v>0.46</v>
      </c>
      <c r="BN18" s="208">
        <v>0.17</v>
      </c>
      <c r="BO18" s="208">
        <v>0.38</v>
      </c>
      <c r="BP18" s="240">
        <v>0.51</v>
      </c>
      <c r="BQ18" s="244">
        <v>0.36</v>
      </c>
      <c r="BR18" s="244">
        <v>0.073</v>
      </c>
      <c r="BS18" s="242">
        <v>1.3</v>
      </c>
      <c r="BT18" s="242">
        <v>0.56</v>
      </c>
      <c r="BU18" s="106" t="s">
        <v>232</v>
      </c>
      <c r="BV18" s="245" t="s">
        <v>175</v>
      </c>
    </row>
    <row r="19" spans="2:74" ht="19.5" customHeight="1">
      <c r="B19" s="21" t="s">
        <v>28</v>
      </c>
      <c r="C19" s="28" t="s">
        <v>128</v>
      </c>
      <c r="D19" s="54" t="s">
        <v>105</v>
      </c>
      <c r="E19" s="29">
        <v>29</v>
      </c>
      <c r="F19" s="29">
        <v>10</v>
      </c>
      <c r="G19" s="29">
        <v>31</v>
      </c>
      <c r="H19" s="29">
        <v>10</v>
      </c>
      <c r="I19" s="29">
        <v>0</v>
      </c>
      <c r="J19" s="29" t="s">
        <v>163</v>
      </c>
      <c r="K19" s="29" t="s">
        <v>105</v>
      </c>
      <c r="L19" s="29">
        <v>29</v>
      </c>
      <c r="M19" s="29">
        <v>11</v>
      </c>
      <c r="N19" s="29">
        <v>1</v>
      </c>
      <c r="O19" s="29">
        <v>9</v>
      </c>
      <c r="P19" s="29">
        <v>59</v>
      </c>
      <c r="Q19" s="235" t="s">
        <v>199</v>
      </c>
      <c r="R19" s="242">
        <v>2.9</v>
      </c>
      <c r="S19" s="242">
        <v>14</v>
      </c>
      <c r="T19" s="242">
        <v>51.3</v>
      </c>
      <c r="U19" s="242" t="s">
        <v>166</v>
      </c>
      <c r="V19" s="242">
        <v>1019</v>
      </c>
      <c r="W19" s="238">
        <v>8.9</v>
      </c>
      <c r="X19" s="267">
        <v>9.3</v>
      </c>
      <c r="Y19" s="235">
        <v>0.012</v>
      </c>
      <c r="Z19" s="236">
        <v>0.15</v>
      </c>
      <c r="AA19" s="236">
        <v>1.4</v>
      </c>
      <c r="AB19" s="237">
        <v>0.11</v>
      </c>
      <c r="AC19" s="236">
        <v>0.47</v>
      </c>
      <c r="AD19" s="236">
        <v>0.16</v>
      </c>
      <c r="AE19" s="236" t="s">
        <v>206</v>
      </c>
      <c r="AF19" s="238">
        <v>0.037</v>
      </c>
      <c r="AG19" s="239">
        <v>88</v>
      </c>
      <c r="AH19" s="236" t="s">
        <v>202</v>
      </c>
      <c r="AI19" s="240">
        <v>44</v>
      </c>
      <c r="AJ19" s="240">
        <v>110</v>
      </c>
      <c r="AK19" s="249">
        <v>11</v>
      </c>
      <c r="AL19" s="236" t="s">
        <v>203</v>
      </c>
      <c r="AM19" s="236">
        <v>1.3</v>
      </c>
      <c r="AN19" s="240">
        <v>2</v>
      </c>
      <c r="AO19" s="236">
        <v>0.5</v>
      </c>
      <c r="AP19" s="240">
        <v>4.3</v>
      </c>
      <c r="AQ19" s="240">
        <v>54</v>
      </c>
      <c r="AR19" s="236">
        <v>0.03</v>
      </c>
      <c r="AS19" s="240">
        <v>0.72</v>
      </c>
      <c r="AT19" s="240">
        <v>2.4</v>
      </c>
      <c r="AU19" s="236">
        <v>8.6</v>
      </c>
      <c r="AV19" s="240">
        <v>0.2</v>
      </c>
      <c r="AW19" s="236">
        <v>0.3</v>
      </c>
      <c r="AX19" s="240">
        <v>0.18</v>
      </c>
      <c r="AY19" s="240">
        <v>0.31</v>
      </c>
      <c r="AZ19" s="240">
        <v>0.76</v>
      </c>
      <c r="BA19" s="236" t="s">
        <v>204</v>
      </c>
      <c r="BB19" s="240">
        <v>1.7</v>
      </c>
      <c r="BC19" s="236">
        <v>0.03</v>
      </c>
      <c r="BD19" s="240">
        <v>0.049</v>
      </c>
      <c r="BE19" s="236" t="s">
        <v>177</v>
      </c>
      <c r="BF19" s="242" t="s">
        <v>175</v>
      </c>
      <c r="BG19" s="242" t="s">
        <v>191</v>
      </c>
      <c r="BH19" s="242" t="s">
        <v>175</v>
      </c>
      <c r="BI19" s="243">
        <v>0.01</v>
      </c>
      <c r="BJ19" s="240">
        <v>1.9</v>
      </c>
      <c r="BK19" s="235" t="s">
        <v>229</v>
      </c>
      <c r="BL19" s="208">
        <v>0.77</v>
      </c>
      <c r="BM19" s="208">
        <v>0.93</v>
      </c>
      <c r="BN19" s="208">
        <v>0.31</v>
      </c>
      <c r="BO19" s="208">
        <v>0.78</v>
      </c>
      <c r="BP19" s="240">
        <v>1</v>
      </c>
      <c r="BQ19" s="244">
        <v>0.67</v>
      </c>
      <c r="BR19" s="244">
        <v>0.12</v>
      </c>
      <c r="BS19" s="242">
        <v>2.8</v>
      </c>
      <c r="BT19" s="242">
        <v>1</v>
      </c>
      <c r="BU19" s="111" t="s">
        <v>232</v>
      </c>
      <c r="BV19" s="245" t="s">
        <v>175</v>
      </c>
    </row>
    <row r="20" spans="2:74" ht="19.5" customHeight="1">
      <c r="B20" s="16" t="s">
        <v>28</v>
      </c>
      <c r="C20" s="30" t="s">
        <v>127</v>
      </c>
      <c r="D20" s="55" t="s">
        <v>105</v>
      </c>
      <c r="E20" s="31">
        <v>29</v>
      </c>
      <c r="F20" s="31">
        <v>11</v>
      </c>
      <c r="G20" s="31">
        <v>1</v>
      </c>
      <c r="H20" s="31">
        <v>10</v>
      </c>
      <c r="I20" s="31">
        <v>0</v>
      </c>
      <c r="J20" s="31" t="s">
        <v>163</v>
      </c>
      <c r="K20" s="31" t="s">
        <v>105</v>
      </c>
      <c r="L20" s="31">
        <v>29</v>
      </c>
      <c r="M20" s="31">
        <v>11</v>
      </c>
      <c r="N20" s="31">
        <v>2</v>
      </c>
      <c r="O20" s="31">
        <v>9</v>
      </c>
      <c r="P20" s="31">
        <v>59</v>
      </c>
      <c r="Q20" s="250" t="s">
        <v>164</v>
      </c>
      <c r="R20" s="257">
        <v>2.8</v>
      </c>
      <c r="S20" s="257">
        <v>16</v>
      </c>
      <c r="T20" s="257">
        <v>75.5</v>
      </c>
      <c r="U20" s="257" t="s">
        <v>166</v>
      </c>
      <c r="V20" s="257">
        <v>1018.5</v>
      </c>
      <c r="W20" s="253">
        <v>15.6</v>
      </c>
      <c r="X20" s="271">
        <v>14</v>
      </c>
      <c r="Y20" s="250">
        <v>0.011</v>
      </c>
      <c r="Z20" s="251">
        <v>0.28</v>
      </c>
      <c r="AA20" s="251">
        <v>1.9</v>
      </c>
      <c r="AB20" s="252">
        <v>0.1</v>
      </c>
      <c r="AC20" s="251">
        <v>0.78</v>
      </c>
      <c r="AD20" s="251">
        <v>0.092</v>
      </c>
      <c r="AE20" s="251" t="s">
        <v>206</v>
      </c>
      <c r="AF20" s="253">
        <v>0.031</v>
      </c>
      <c r="AG20" s="254" t="s">
        <v>230</v>
      </c>
      <c r="AH20" s="251" t="s">
        <v>214</v>
      </c>
      <c r="AI20" s="255" t="s">
        <v>214</v>
      </c>
      <c r="AJ20" s="255" t="s">
        <v>214</v>
      </c>
      <c r="AK20" s="256" t="s">
        <v>214</v>
      </c>
      <c r="AL20" s="251" t="s">
        <v>214</v>
      </c>
      <c r="AM20" s="255" t="s">
        <v>214</v>
      </c>
      <c r="AN20" s="255" t="s">
        <v>214</v>
      </c>
      <c r="AO20" s="255" t="s">
        <v>214</v>
      </c>
      <c r="AP20" s="255" t="s">
        <v>214</v>
      </c>
      <c r="AQ20" s="255" t="s">
        <v>214</v>
      </c>
      <c r="AR20" s="255" t="s">
        <v>214</v>
      </c>
      <c r="AS20" s="255" t="s">
        <v>214</v>
      </c>
      <c r="AT20" s="255" t="s">
        <v>214</v>
      </c>
      <c r="AU20" s="255" t="s">
        <v>214</v>
      </c>
      <c r="AV20" s="255" t="s">
        <v>214</v>
      </c>
      <c r="AW20" s="255" t="s">
        <v>214</v>
      </c>
      <c r="AX20" s="255" t="s">
        <v>214</v>
      </c>
      <c r="AY20" s="255" t="s">
        <v>214</v>
      </c>
      <c r="AZ20" s="255" t="s">
        <v>214</v>
      </c>
      <c r="BA20" s="251" t="s">
        <v>214</v>
      </c>
      <c r="BB20" s="255" t="s">
        <v>214</v>
      </c>
      <c r="BC20" s="255" t="s">
        <v>214</v>
      </c>
      <c r="BD20" s="255" t="s">
        <v>214</v>
      </c>
      <c r="BE20" s="251" t="s">
        <v>214</v>
      </c>
      <c r="BF20" s="257" t="s">
        <v>214</v>
      </c>
      <c r="BG20" s="257" t="s">
        <v>214</v>
      </c>
      <c r="BH20" s="257" t="s">
        <v>214</v>
      </c>
      <c r="BI20" s="258" t="s">
        <v>214</v>
      </c>
      <c r="BJ20" s="255" t="s">
        <v>214</v>
      </c>
      <c r="BK20" s="235" t="s">
        <v>229</v>
      </c>
      <c r="BL20" s="259">
        <v>0.94</v>
      </c>
      <c r="BM20" s="259">
        <v>0.74</v>
      </c>
      <c r="BN20" s="259">
        <v>0.28</v>
      </c>
      <c r="BO20" s="259">
        <v>0.77</v>
      </c>
      <c r="BP20" s="255">
        <v>1</v>
      </c>
      <c r="BQ20" s="260">
        <v>0.68</v>
      </c>
      <c r="BR20" s="260">
        <v>0.14</v>
      </c>
      <c r="BS20" s="257">
        <v>2.7</v>
      </c>
      <c r="BT20" s="257">
        <v>1.1</v>
      </c>
      <c r="BU20" s="160" t="s">
        <v>232</v>
      </c>
      <c r="BV20" s="261" t="s">
        <v>214</v>
      </c>
    </row>
    <row r="21" spans="2:74" ht="19.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95" t="s">
        <v>0</v>
      </c>
      <c r="C23" s="296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84"/>
      <c r="R23" s="285"/>
      <c r="S23" s="285"/>
      <c r="T23" s="285"/>
      <c r="U23" s="285"/>
      <c r="V23" s="285"/>
      <c r="W23" s="286"/>
      <c r="X23" s="35"/>
      <c r="Y23" s="86">
        <v>0.0077</v>
      </c>
      <c r="Z23" s="85">
        <v>0.0086</v>
      </c>
      <c r="AA23" s="85">
        <v>0.011</v>
      </c>
      <c r="AB23" s="86">
        <v>0.0099</v>
      </c>
      <c r="AC23" s="85">
        <v>0.011</v>
      </c>
      <c r="AD23" s="85">
        <v>0.015</v>
      </c>
      <c r="AE23" s="85">
        <v>0.013</v>
      </c>
      <c r="AF23" s="84">
        <v>0.024</v>
      </c>
      <c r="AG23" s="91">
        <v>4</v>
      </c>
      <c r="AH23" s="88">
        <v>9</v>
      </c>
      <c r="AI23" s="88">
        <v>8</v>
      </c>
      <c r="AJ23" s="88">
        <v>2</v>
      </c>
      <c r="AK23" s="88">
        <v>2</v>
      </c>
      <c r="AL23" s="88">
        <v>0.04</v>
      </c>
      <c r="AM23" s="88">
        <v>0.6</v>
      </c>
      <c r="AN23" s="88">
        <v>0.06</v>
      </c>
      <c r="AO23" s="88">
        <v>0.5</v>
      </c>
      <c r="AP23" s="88">
        <v>0.05</v>
      </c>
      <c r="AQ23" s="88">
        <v>1</v>
      </c>
      <c r="AR23" s="88">
        <v>0.01</v>
      </c>
      <c r="AS23" s="88">
        <v>0.03</v>
      </c>
      <c r="AT23" s="88">
        <v>0.2</v>
      </c>
      <c r="AU23" s="88">
        <v>0.3</v>
      </c>
      <c r="AV23" s="88">
        <v>0.06</v>
      </c>
      <c r="AW23" s="88">
        <v>0.2</v>
      </c>
      <c r="AX23" s="88">
        <v>0.01</v>
      </c>
      <c r="AY23" s="88">
        <v>0.04</v>
      </c>
      <c r="AZ23" s="88">
        <v>0.006</v>
      </c>
      <c r="BA23" s="88">
        <v>0.005</v>
      </c>
      <c r="BB23" s="88">
        <v>0.01</v>
      </c>
      <c r="BC23" s="88">
        <v>0.01</v>
      </c>
      <c r="BD23" s="88">
        <v>0.006</v>
      </c>
      <c r="BE23" s="88">
        <v>0.007</v>
      </c>
      <c r="BF23" s="89">
        <v>0.01</v>
      </c>
      <c r="BG23" s="169">
        <v>0.006</v>
      </c>
      <c r="BH23" s="169">
        <v>0.01</v>
      </c>
      <c r="BI23" s="169">
        <v>0.01</v>
      </c>
      <c r="BJ23" s="170">
        <v>0.03</v>
      </c>
      <c r="BK23" s="87">
        <v>0.0004</v>
      </c>
      <c r="BL23" s="91">
        <v>0.0005</v>
      </c>
      <c r="BM23" s="91">
        <v>0.01</v>
      </c>
      <c r="BN23" s="91">
        <v>0.005</v>
      </c>
      <c r="BO23" s="86" t="s">
        <v>161</v>
      </c>
      <c r="BP23" s="88">
        <v>0.005</v>
      </c>
      <c r="BQ23" s="89">
        <v>0.002</v>
      </c>
      <c r="BR23" s="89">
        <v>0.004</v>
      </c>
      <c r="BS23" s="83"/>
      <c r="BT23" s="83"/>
      <c r="BU23" s="84"/>
      <c r="BV23" s="171">
        <v>0.01</v>
      </c>
    </row>
    <row r="24" spans="2:74" ht="19.5" customHeight="1">
      <c r="B24" s="297" t="s">
        <v>1</v>
      </c>
      <c r="C24" s="298"/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287"/>
      <c r="R24" s="288"/>
      <c r="S24" s="288"/>
      <c r="T24" s="288"/>
      <c r="U24" s="288"/>
      <c r="V24" s="288"/>
      <c r="W24" s="289"/>
      <c r="X24" s="36"/>
      <c r="Y24" s="163">
        <v>0.026</v>
      </c>
      <c r="Z24" s="162">
        <v>0.029</v>
      </c>
      <c r="AA24" s="162">
        <v>0.038</v>
      </c>
      <c r="AB24" s="163">
        <v>0.033</v>
      </c>
      <c r="AC24" s="162">
        <v>0.036</v>
      </c>
      <c r="AD24" s="162">
        <v>0.052</v>
      </c>
      <c r="AE24" s="162">
        <v>0.044</v>
      </c>
      <c r="AF24" s="160">
        <v>0.079</v>
      </c>
      <c r="AG24" s="167">
        <v>14</v>
      </c>
      <c r="AH24" s="165">
        <v>31</v>
      </c>
      <c r="AI24" s="165">
        <v>28</v>
      </c>
      <c r="AJ24" s="165">
        <v>6</v>
      </c>
      <c r="AK24" s="165">
        <v>8</v>
      </c>
      <c r="AL24" s="165">
        <v>0.13</v>
      </c>
      <c r="AM24" s="165">
        <v>2</v>
      </c>
      <c r="AN24" s="165">
        <v>0.19</v>
      </c>
      <c r="AO24" s="165">
        <v>1.7</v>
      </c>
      <c r="AP24" s="165">
        <v>0.17</v>
      </c>
      <c r="AQ24" s="165">
        <v>5</v>
      </c>
      <c r="AR24" s="165">
        <v>0.04</v>
      </c>
      <c r="AS24" s="165">
        <v>0.1</v>
      </c>
      <c r="AT24" s="165">
        <v>0.5</v>
      </c>
      <c r="AU24" s="165">
        <v>1</v>
      </c>
      <c r="AV24" s="165">
        <v>0.2</v>
      </c>
      <c r="AW24" s="165">
        <v>0.6</v>
      </c>
      <c r="AX24" s="165">
        <v>0.03</v>
      </c>
      <c r="AY24" s="165">
        <v>0.14</v>
      </c>
      <c r="AZ24" s="165">
        <v>0.021</v>
      </c>
      <c r="BA24" s="165">
        <v>0.016</v>
      </c>
      <c r="BB24" s="165">
        <v>0.05</v>
      </c>
      <c r="BC24" s="165">
        <v>0.03</v>
      </c>
      <c r="BD24" s="165">
        <v>0.019</v>
      </c>
      <c r="BE24" s="165">
        <v>0.022</v>
      </c>
      <c r="BF24" s="166">
        <v>0.03</v>
      </c>
      <c r="BG24" s="166">
        <v>0.02</v>
      </c>
      <c r="BH24" s="166">
        <v>0.03</v>
      </c>
      <c r="BI24" s="166">
        <v>0.04</v>
      </c>
      <c r="BJ24" s="165">
        <v>0.09</v>
      </c>
      <c r="BK24" s="164">
        <v>0.0013</v>
      </c>
      <c r="BL24" s="167">
        <v>0.0017</v>
      </c>
      <c r="BM24" s="167">
        <v>0.05</v>
      </c>
      <c r="BN24" s="167">
        <v>0.018</v>
      </c>
      <c r="BO24" s="163" t="s">
        <v>161</v>
      </c>
      <c r="BP24" s="165">
        <v>0.017</v>
      </c>
      <c r="BQ24" s="166">
        <v>0.007</v>
      </c>
      <c r="BR24" s="166">
        <v>0.015</v>
      </c>
      <c r="BS24" s="159"/>
      <c r="BT24" s="159"/>
      <c r="BU24" s="160"/>
      <c r="BV24" s="168">
        <v>0.04</v>
      </c>
    </row>
    <row r="25" spans="2:74" ht="19.5" customHeight="1">
      <c r="B25" s="299" t="s">
        <v>29</v>
      </c>
      <c r="C25" s="291"/>
      <c r="D25" s="293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0"/>
      <c r="Q25" s="281"/>
      <c r="R25" s="278"/>
      <c r="S25" s="278"/>
      <c r="T25" s="278"/>
      <c r="U25" s="278"/>
      <c r="V25" s="278"/>
      <c r="W25" s="290"/>
      <c r="X25" s="290"/>
      <c r="Y25" s="278"/>
      <c r="Z25" s="278"/>
      <c r="AA25" s="303"/>
      <c r="AB25" s="278"/>
      <c r="AC25" s="278"/>
      <c r="AD25" s="278"/>
      <c r="AE25" s="278"/>
      <c r="AF25" s="278"/>
      <c r="AG25" s="281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1"/>
      <c r="BL25" s="278"/>
      <c r="BM25" s="278"/>
      <c r="BN25" s="278"/>
      <c r="BO25" s="278"/>
      <c r="BP25" s="278"/>
      <c r="BQ25" s="278"/>
      <c r="BR25" s="278"/>
      <c r="BS25" s="278"/>
      <c r="BT25" s="278"/>
      <c r="BU25" s="303"/>
      <c r="BV25" s="306"/>
    </row>
    <row r="26" spans="2:74" ht="19.5" customHeight="1">
      <c r="B26" s="299"/>
      <c r="C26" s="291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1"/>
      <c r="Q26" s="282"/>
      <c r="R26" s="279"/>
      <c r="S26" s="279"/>
      <c r="T26" s="279"/>
      <c r="U26" s="279"/>
      <c r="V26" s="279"/>
      <c r="W26" s="291"/>
      <c r="X26" s="291"/>
      <c r="Y26" s="279"/>
      <c r="Z26" s="279"/>
      <c r="AA26" s="304"/>
      <c r="AB26" s="279"/>
      <c r="AC26" s="279"/>
      <c r="AD26" s="279"/>
      <c r="AE26" s="279"/>
      <c r="AF26" s="279"/>
      <c r="AG26" s="282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2"/>
      <c r="BL26" s="279"/>
      <c r="BM26" s="279"/>
      <c r="BN26" s="279"/>
      <c r="BO26" s="279"/>
      <c r="BP26" s="279"/>
      <c r="BQ26" s="279"/>
      <c r="BR26" s="279"/>
      <c r="BS26" s="279"/>
      <c r="BT26" s="279"/>
      <c r="BU26" s="304"/>
      <c r="BV26" s="307"/>
    </row>
    <row r="27" spans="2:74" ht="19.5" customHeight="1">
      <c r="B27" s="294"/>
      <c r="C27" s="292"/>
      <c r="D27" s="294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292"/>
      <c r="Q27" s="283"/>
      <c r="R27" s="280"/>
      <c r="S27" s="280"/>
      <c r="T27" s="280"/>
      <c r="U27" s="280"/>
      <c r="V27" s="280"/>
      <c r="W27" s="292"/>
      <c r="X27" s="292"/>
      <c r="Y27" s="280"/>
      <c r="Z27" s="280"/>
      <c r="AA27" s="305"/>
      <c r="AB27" s="280"/>
      <c r="AC27" s="280"/>
      <c r="AD27" s="280"/>
      <c r="AE27" s="280"/>
      <c r="AF27" s="280"/>
      <c r="AG27" s="283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3"/>
      <c r="BL27" s="280"/>
      <c r="BM27" s="280"/>
      <c r="BN27" s="280"/>
      <c r="BO27" s="280"/>
      <c r="BP27" s="280"/>
      <c r="BQ27" s="280"/>
      <c r="BR27" s="280"/>
      <c r="BS27" s="280"/>
      <c r="BT27" s="280"/>
      <c r="BU27" s="305"/>
      <c r="BV27" s="308"/>
    </row>
    <row r="28" spans="2:74" ht="19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 ht="17.25">
      <c r="A29" s="37" t="s">
        <v>38</v>
      </c>
      <c r="B29" s="5"/>
      <c r="C29" s="5"/>
      <c r="D29" s="3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37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57" t="s">
        <v>97</v>
      </c>
      <c r="B30" s="5"/>
      <c r="C30" s="5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8"/>
      <c r="S30" s="58"/>
      <c r="T30" s="58"/>
      <c r="U30" s="58"/>
      <c r="V30" s="58"/>
      <c r="W30" s="58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57" t="s">
        <v>155</v>
      </c>
      <c r="B31" s="5"/>
      <c r="C31" s="5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75" t="s">
        <v>157</v>
      </c>
      <c r="B32" s="5"/>
      <c r="C32" s="73"/>
      <c r="D32" s="7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76"/>
      <c r="AH32" s="73"/>
      <c r="AI32" s="58"/>
      <c r="AJ32" s="5"/>
      <c r="AK32" s="5"/>
      <c r="AL32" s="74" t="s">
        <v>156</v>
      </c>
      <c r="AM32" s="7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COUNTIF(AG7:AG20,"&lt;4")</f>
        <v>0</v>
      </c>
      <c r="AH34">
        <f>COUNTIF(AH7:AH20,"&lt;9")</f>
        <v>0</v>
      </c>
      <c r="AI34">
        <f>COUNTIF(AI7:AI20,"&lt;8")</f>
        <v>0</v>
      </c>
      <c r="AJ34">
        <f>COUNTIF(AJ7:AJ20,"&lt;2")</f>
        <v>0</v>
      </c>
      <c r="AK34">
        <f>COUNTIF(AK7:AK20,"&lt;2")</f>
        <v>0</v>
      </c>
      <c r="AL34">
        <f>COUNTIF(AL7:AL20,"&lt;0.04")</f>
        <v>0</v>
      </c>
      <c r="AM34">
        <f>COUNTIF(AM7:AM20,"&lt;0.6")</f>
        <v>0</v>
      </c>
      <c r="AN34">
        <f>COUNTIF(AN7:AN20,"&lt;0.06")</f>
        <v>0</v>
      </c>
      <c r="AO34">
        <f>COUNTIF(AO7:AO20,"&lt;0.5")</f>
        <v>0</v>
      </c>
      <c r="AP34">
        <f>COUNTIF(AP7:AP20,"&lt;0.05")</f>
        <v>0</v>
      </c>
      <c r="AQ34">
        <f>COUNTIF(AQ7:AQ20,"&lt;1")</f>
        <v>0</v>
      </c>
      <c r="AR34">
        <f>COUNTIF(AR7:AR20,"&lt;0.01")</f>
        <v>0</v>
      </c>
      <c r="AS34">
        <f>COUNTIF(AS7:AS20,"&lt;0.03")</f>
        <v>0</v>
      </c>
      <c r="AT34">
        <f>COUNTIF(AT7:AT20,"&lt;0.2")</f>
        <v>0</v>
      </c>
      <c r="AU34">
        <f>COUNTIF(AU7:AU20,"&lt;0.3")</f>
        <v>0</v>
      </c>
      <c r="AV34">
        <f>COUNTIF(AV7:AV20,"&lt;0.06")</f>
        <v>0</v>
      </c>
      <c r="AW34">
        <f>COUNTIF(AW7:AW20,"&lt;0.2")</f>
        <v>0</v>
      </c>
      <c r="AX34">
        <f>COUNTIF(AX7:AX20,"&lt;0.01")</f>
        <v>0</v>
      </c>
      <c r="AY34">
        <f>COUNTIF(AY7:AY20,"&lt;0.04")</f>
        <v>0</v>
      </c>
      <c r="AZ34">
        <f>COUNTIF(AZ7:AZ20,"&lt;0.006")</f>
        <v>0</v>
      </c>
      <c r="BA34">
        <f>COUNTIF(BA7:BA20,"&lt;0.005")</f>
        <v>0</v>
      </c>
      <c r="BB34">
        <f>COUNTIF(BB7:BB20,"&lt;0.1")</f>
        <v>0</v>
      </c>
      <c r="BC34">
        <f>COUNTIF(BC7:BC20,"&lt;0.01")</f>
        <v>0</v>
      </c>
      <c r="BD34">
        <f>COUNTIF(BD7:BD20,"&lt;0.006")</f>
        <v>0</v>
      </c>
      <c r="BE34">
        <f>COUNTIF(BE7:BE20,"&lt;0.007")</f>
        <v>0</v>
      </c>
      <c r="BF34">
        <f>COUNTIF(BF7:BF20,"&lt;0.01")</f>
        <v>0</v>
      </c>
      <c r="BG34">
        <f>COUNTIF(BG7:BG20,"&lt;0.006")</f>
        <v>0</v>
      </c>
      <c r="BH34">
        <f>COUNTIF(BH7:BH20,"&lt;0.01")</f>
        <v>0</v>
      </c>
      <c r="BI34">
        <f>COUNTIF(BI7:BI20,"&lt;0.01")</f>
        <v>0</v>
      </c>
      <c r="BJ34">
        <f>COUNTIF(BJ7:BJ20,"&lt;0.03")</f>
        <v>0</v>
      </c>
      <c r="BK34">
        <f>COUNTIF(BK7:BK20,"&lt;0.0004")</f>
        <v>0</v>
      </c>
      <c r="BL34">
        <f>COUNTIF(BL7:BL20,"&lt;0.0005")</f>
        <v>0</v>
      </c>
      <c r="BM34">
        <f>COUNTIF(BM7:BM20,"&lt;0.01")</f>
        <v>0</v>
      </c>
      <c r="BN34">
        <f>COUNTIF(BN7:BN20,"&lt;0.005")</f>
        <v>0</v>
      </c>
      <c r="BP34">
        <f>COUNTIF(BP7:BP20,"&lt;0.005")</f>
        <v>0</v>
      </c>
      <c r="BQ34">
        <f>COUNTIF(BQ7:BQ20,"&lt;0.002")</f>
        <v>0</v>
      </c>
      <c r="BR34">
        <f>COUNTIF(BR7:BR20,"&lt;0.004")</f>
        <v>0</v>
      </c>
      <c r="BV34">
        <f>COUNTIF(BV7:BV20,"&lt;0.01")</f>
        <v>0</v>
      </c>
    </row>
  </sheetData>
  <sheetProtection/>
  <mergeCells count="75">
    <mergeCell ref="BS25:BS27"/>
    <mergeCell ref="BT25:BT27"/>
    <mergeCell ref="BU25:BU27"/>
    <mergeCell ref="BV25:BV27"/>
    <mergeCell ref="BG25:BG27"/>
    <mergeCell ref="BH25:BH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AQ25:AQ27"/>
    <mergeCell ref="AR25:AR27"/>
    <mergeCell ref="AS25:AS27"/>
    <mergeCell ref="AT25:AT27"/>
    <mergeCell ref="AU25:AU27"/>
    <mergeCell ref="AV25:AV27"/>
    <mergeCell ref="AG25:AG27"/>
    <mergeCell ref="AH25:AH27"/>
    <mergeCell ref="AI25:AI27"/>
    <mergeCell ref="AJ25:AJ27"/>
    <mergeCell ref="AW25:AW27"/>
    <mergeCell ref="AX25:AX27"/>
    <mergeCell ref="AM25:AM27"/>
    <mergeCell ref="AN25:AN27"/>
    <mergeCell ref="AO25:AO27"/>
    <mergeCell ref="AP25:AP27"/>
    <mergeCell ref="W25:W27"/>
    <mergeCell ref="X25:X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Y25:Y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B23:C23"/>
    <mergeCell ref="D23:P24"/>
    <mergeCell ref="Q23:W24"/>
    <mergeCell ref="B24:C24"/>
    <mergeCell ref="B5:C6"/>
    <mergeCell ref="D5:P5"/>
    <mergeCell ref="Q5:Q6"/>
    <mergeCell ref="D6:E6"/>
    <mergeCell ref="K6:L6"/>
    <mergeCell ref="AG4:BJ4"/>
    <mergeCell ref="BK4:BU4"/>
    <mergeCell ref="D2:I2"/>
    <mergeCell ref="D4:P4"/>
    <mergeCell ref="Q4:W4"/>
    <mergeCell ref="Y4:AF4"/>
  </mergeCells>
  <conditionalFormatting sqref="Y7:Y20">
    <cfRule type="cellIs" priority="1" dxfId="0" operator="lessThan" stopIfTrue="1">
      <formula>$Y$23</formula>
    </cfRule>
  </conditionalFormatting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4"/>
  <sheetViews>
    <sheetView view="pageBreakPreview" zoomScale="70" zoomScaleNormal="70" zoomScaleSheetLayoutView="70" zoomScalePageLayoutView="0" workbookViewId="0" topLeftCell="AV1">
      <selection activeCell="BN22" sqref="BN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24" width="7.25390625" style="0" customWidth="1"/>
    <col min="25" max="74" width="8.625" style="0" customWidth="1"/>
  </cols>
  <sheetData>
    <row r="1" spans="3:23" ht="30.75" customHeight="1" thickBot="1">
      <c r="C1" s="4" t="s">
        <v>26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62" ht="30.75" customHeight="1" thickBot="1">
      <c r="C2" s="3" t="s">
        <v>43</v>
      </c>
      <c r="D2" s="317" t="s">
        <v>162</v>
      </c>
      <c r="E2" s="318"/>
      <c r="F2" s="318"/>
      <c r="G2" s="318"/>
      <c r="H2" s="318"/>
      <c r="I2" s="319"/>
      <c r="T2" s="49"/>
      <c r="U2" s="49"/>
      <c r="V2" s="49"/>
      <c r="W2" s="49"/>
      <c r="X2" s="50"/>
      <c r="Y2" s="50"/>
      <c r="Z2" s="50"/>
      <c r="AX2" s="80" t="s">
        <v>159</v>
      </c>
      <c r="BF2" s="79"/>
      <c r="BJ2" s="7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X3" s="80" t="s">
        <v>160</v>
      </c>
      <c r="BF3" s="79"/>
      <c r="BJ3" s="77"/>
      <c r="BV3" s="78" t="s">
        <v>158</v>
      </c>
    </row>
    <row r="4" spans="2:74" ht="30.75" customHeight="1">
      <c r="B4" s="5"/>
      <c r="C4" s="5"/>
      <c r="D4" s="312" t="s">
        <v>98</v>
      </c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09" t="s">
        <v>82</v>
      </c>
      <c r="R4" s="310"/>
      <c r="S4" s="310"/>
      <c r="T4" s="310"/>
      <c r="U4" s="310"/>
      <c r="V4" s="310"/>
      <c r="W4" s="311"/>
      <c r="X4" s="56" t="s">
        <v>106</v>
      </c>
      <c r="Y4" s="309" t="s">
        <v>35</v>
      </c>
      <c r="Z4" s="310"/>
      <c r="AA4" s="310"/>
      <c r="AB4" s="310"/>
      <c r="AC4" s="310"/>
      <c r="AD4" s="310"/>
      <c r="AE4" s="310"/>
      <c r="AF4" s="311"/>
      <c r="AG4" s="309" t="s">
        <v>36</v>
      </c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1"/>
      <c r="BK4" s="309" t="s">
        <v>37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1"/>
      <c r="BV4" s="10" t="s">
        <v>30</v>
      </c>
    </row>
    <row r="5" spans="2:74" ht="19.5" customHeight="1">
      <c r="B5" s="293" t="s">
        <v>27</v>
      </c>
      <c r="C5" s="290"/>
      <c r="D5" s="315" t="s">
        <v>99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6"/>
      <c r="Q5" s="281" t="s">
        <v>83</v>
      </c>
      <c r="R5" s="12" t="s">
        <v>95</v>
      </c>
      <c r="S5" s="12" t="s">
        <v>94</v>
      </c>
      <c r="T5" s="12" t="s">
        <v>93</v>
      </c>
      <c r="U5" s="12" t="s">
        <v>92</v>
      </c>
      <c r="V5" s="12" t="s">
        <v>90</v>
      </c>
      <c r="W5" s="45" t="s">
        <v>91</v>
      </c>
      <c r="X5" s="48" t="s">
        <v>31</v>
      </c>
      <c r="Y5" s="7" t="s">
        <v>45</v>
      </c>
      <c r="Z5" s="8" t="s">
        <v>46</v>
      </c>
      <c r="AA5" s="8" t="s">
        <v>47</v>
      </c>
      <c r="AB5" s="9" t="s">
        <v>48</v>
      </c>
      <c r="AC5" s="8" t="s">
        <v>49</v>
      </c>
      <c r="AD5" s="8" t="s">
        <v>50</v>
      </c>
      <c r="AE5" s="8" t="s">
        <v>51</v>
      </c>
      <c r="AF5" s="10" t="s">
        <v>52</v>
      </c>
      <c r="AG5" s="11" t="s">
        <v>2</v>
      </c>
      <c r="AH5" s="12" t="s">
        <v>3</v>
      </c>
      <c r="AI5" s="12" t="s">
        <v>53</v>
      </c>
      <c r="AJ5" s="12" t="s">
        <v>4</v>
      </c>
      <c r="AK5" s="12" t="s">
        <v>5</v>
      </c>
      <c r="AL5" s="12" t="s">
        <v>6</v>
      </c>
      <c r="AM5" s="12" t="s">
        <v>7</v>
      </c>
      <c r="AN5" s="12" t="s">
        <v>8</v>
      </c>
      <c r="AO5" s="12" t="s">
        <v>9</v>
      </c>
      <c r="AP5" s="12" t="s">
        <v>10</v>
      </c>
      <c r="AQ5" s="12" t="s">
        <v>11</v>
      </c>
      <c r="AR5" s="12" t="s">
        <v>12</v>
      </c>
      <c r="AS5" s="12" t="s">
        <v>13</v>
      </c>
      <c r="AT5" s="12" t="s">
        <v>14</v>
      </c>
      <c r="AU5" s="12" t="s">
        <v>15</v>
      </c>
      <c r="AV5" s="12" t="s">
        <v>16</v>
      </c>
      <c r="AW5" s="12" t="s">
        <v>17</v>
      </c>
      <c r="AX5" s="12" t="s">
        <v>18</v>
      </c>
      <c r="AY5" s="12" t="s">
        <v>19</v>
      </c>
      <c r="AZ5" s="12" t="s">
        <v>20</v>
      </c>
      <c r="BA5" s="12" t="s">
        <v>21</v>
      </c>
      <c r="BB5" s="12" t="s">
        <v>22</v>
      </c>
      <c r="BC5" s="12" t="s">
        <v>23</v>
      </c>
      <c r="BD5" s="12" t="s">
        <v>54</v>
      </c>
      <c r="BE5" s="12" t="s">
        <v>24</v>
      </c>
      <c r="BF5" s="13" t="s">
        <v>55</v>
      </c>
      <c r="BG5" s="13" t="s">
        <v>56</v>
      </c>
      <c r="BH5" s="13" t="s">
        <v>57</v>
      </c>
      <c r="BI5" s="13" t="s">
        <v>58</v>
      </c>
      <c r="BJ5" s="12" t="s">
        <v>25</v>
      </c>
      <c r="BK5" s="7" t="s">
        <v>39</v>
      </c>
      <c r="BL5" s="9" t="s">
        <v>40</v>
      </c>
      <c r="BM5" s="9" t="s">
        <v>41</v>
      </c>
      <c r="BN5" s="9" t="s">
        <v>42</v>
      </c>
      <c r="BO5" s="9" t="s">
        <v>63</v>
      </c>
      <c r="BP5" s="8" t="s">
        <v>32</v>
      </c>
      <c r="BQ5" s="6" t="s">
        <v>33</v>
      </c>
      <c r="BR5" s="6" t="s">
        <v>34</v>
      </c>
      <c r="BS5" s="6" t="s">
        <v>67</v>
      </c>
      <c r="BT5" s="6" t="s">
        <v>68</v>
      </c>
      <c r="BU5" s="10" t="s">
        <v>69</v>
      </c>
      <c r="BV5" s="14" t="s">
        <v>198</v>
      </c>
    </row>
    <row r="6" spans="2:74" ht="19.5" customHeight="1">
      <c r="B6" s="294"/>
      <c r="C6" s="292"/>
      <c r="D6" s="276" t="s">
        <v>100</v>
      </c>
      <c r="E6" s="277"/>
      <c r="F6" s="60" t="s">
        <v>101</v>
      </c>
      <c r="G6" s="60" t="s">
        <v>102</v>
      </c>
      <c r="H6" s="60" t="s">
        <v>103</v>
      </c>
      <c r="I6" s="60" t="s">
        <v>96</v>
      </c>
      <c r="J6" s="60" t="s">
        <v>104</v>
      </c>
      <c r="K6" s="277" t="s">
        <v>100</v>
      </c>
      <c r="L6" s="277"/>
      <c r="M6" s="60" t="s">
        <v>101</v>
      </c>
      <c r="N6" s="60" t="s">
        <v>102</v>
      </c>
      <c r="O6" s="60" t="s">
        <v>103</v>
      </c>
      <c r="P6" s="60" t="s">
        <v>96</v>
      </c>
      <c r="Q6" s="283"/>
      <c r="R6" s="17" t="s">
        <v>84</v>
      </c>
      <c r="S6" s="17" t="s">
        <v>85</v>
      </c>
      <c r="T6" s="17" t="s">
        <v>86</v>
      </c>
      <c r="U6" s="17" t="s">
        <v>87</v>
      </c>
      <c r="V6" s="17" t="s">
        <v>88</v>
      </c>
      <c r="W6" s="44" t="s">
        <v>89</v>
      </c>
      <c r="X6" s="43" t="s">
        <v>70</v>
      </c>
      <c r="Y6" s="16" t="s">
        <v>70</v>
      </c>
      <c r="Z6" s="17" t="s">
        <v>70</v>
      </c>
      <c r="AA6" s="17" t="s">
        <v>70</v>
      </c>
      <c r="AB6" s="18" t="s">
        <v>70</v>
      </c>
      <c r="AC6" s="17" t="s">
        <v>70</v>
      </c>
      <c r="AD6" s="17" t="s">
        <v>70</v>
      </c>
      <c r="AE6" s="17" t="s">
        <v>70</v>
      </c>
      <c r="AF6" s="19" t="s">
        <v>70</v>
      </c>
      <c r="AG6" s="16" t="s">
        <v>71</v>
      </c>
      <c r="AH6" s="17" t="s">
        <v>71</v>
      </c>
      <c r="AI6" s="17" t="s">
        <v>71</v>
      </c>
      <c r="AJ6" s="17" t="s">
        <v>71</v>
      </c>
      <c r="AK6" s="17" t="s">
        <v>71</v>
      </c>
      <c r="AL6" s="17" t="s">
        <v>71</v>
      </c>
      <c r="AM6" s="17" t="s">
        <v>71</v>
      </c>
      <c r="AN6" s="17" t="s">
        <v>71</v>
      </c>
      <c r="AO6" s="17" t="s">
        <v>71</v>
      </c>
      <c r="AP6" s="17" t="s">
        <v>71</v>
      </c>
      <c r="AQ6" s="17" t="s">
        <v>71</v>
      </c>
      <c r="AR6" s="17" t="s">
        <v>71</v>
      </c>
      <c r="AS6" s="17" t="s">
        <v>71</v>
      </c>
      <c r="AT6" s="17" t="s">
        <v>71</v>
      </c>
      <c r="AU6" s="17" t="s">
        <v>71</v>
      </c>
      <c r="AV6" s="17" t="s">
        <v>71</v>
      </c>
      <c r="AW6" s="17" t="s">
        <v>71</v>
      </c>
      <c r="AX6" s="17" t="s">
        <v>71</v>
      </c>
      <c r="AY6" s="17" t="s">
        <v>71</v>
      </c>
      <c r="AZ6" s="17" t="s">
        <v>71</v>
      </c>
      <c r="BA6" s="17" t="s">
        <v>71</v>
      </c>
      <c r="BB6" s="17" t="s">
        <v>71</v>
      </c>
      <c r="BC6" s="17" t="s">
        <v>71</v>
      </c>
      <c r="BD6" s="17" t="s">
        <v>71</v>
      </c>
      <c r="BE6" s="17" t="s">
        <v>71</v>
      </c>
      <c r="BF6" s="15" t="s">
        <v>71</v>
      </c>
      <c r="BG6" s="15" t="s">
        <v>71</v>
      </c>
      <c r="BH6" s="15" t="s">
        <v>71</v>
      </c>
      <c r="BI6" s="15" t="s">
        <v>71</v>
      </c>
      <c r="BJ6" s="17" t="s">
        <v>71</v>
      </c>
      <c r="BK6" s="42" t="s">
        <v>70</v>
      </c>
      <c r="BL6" s="17" t="s">
        <v>70</v>
      </c>
      <c r="BM6" s="17" t="s">
        <v>70</v>
      </c>
      <c r="BN6" s="17" t="s">
        <v>70</v>
      </c>
      <c r="BO6" s="17" t="s">
        <v>70</v>
      </c>
      <c r="BP6" s="43" t="s">
        <v>70</v>
      </c>
      <c r="BQ6" s="17" t="s">
        <v>70</v>
      </c>
      <c r="BR6" s="17" t="s">
        <v>70</v>
      </c>
      <c r="BS6" s="17" t="s">
        <v>70</v>
      </c>
      <c r="BT6" s="18" t="s">
        <v>70</v>
      </c>
      <c r="BU6" s="19" t="s">
        <v>70</v>
      </c>
      <c r="BV6" s="17" t="s">
        <v>71</v>
      </c>
    </row>
    <row r="7" spans="2:74" ht="19.5" customHeight="1">
      <c r="B7" s="11" t="s">
        <v>28</v>
      </c>
      <c r="C7" s="20" t="s">
        <v>154</v>
      </c>
      <c r="D7" s="52" t="s">
        <v>105</v>
      </c>
      <c r="E7" s="47">
        <v>30</v>
      </c>
      <c r="F7" s="47">
        <v>1</v>
      </c>
      <c r="G7" s="47">
        <v>18</v>
      </c>
      <c r="H7" s="47">
        <v>10</v>
      </c>
      <c r="I7" s="47">
        <v>0</v>
      </c>
      <c r="J7" s="47" t="s">
        <v>163</v>
      </c>
      <c r="K7" s="47" t="s">
        <v>105</v>
      </c>
      <c r="L7" s="47">
        <v>30</v>
      </c>
      <c r="M7" s="47">
        <v>1</v>
      </c>
      <c r="N7" s="47">
        <v>19</v>
      </c>
      <c r="O7" s="47">
        <v>9</v>
      </c>
      <c r="P7" s="47">
        <v>59</v>
      </c>
      <c r="Q7" s="81" t="s">
        <v>164</v>
      </c>
      <c r="R7" s="82">
        <v>2.3</v>
      </c>
      <c r="S7" s="83">
        <v>10.4</v>
      </c>
      <c r="T7" s="83">
        <v>87.3</v>
      </c>
      <c r="U7" s="83" t="s">
        <v>166</v>
      </c>
      <c r="V7" s="83">
        <v>1009.8</v>
      </c>
      <c r="W7" s="84">
        <v>12.6</v>
      </c>
      <c r="X7" s="82">
        <v>8.6</v>
      </c>
      <c r="Y7" s="81">
        <v>0.24</v>
      </c>
      <c r="Z7" s="85">
        <v>0.43</v>
      </c>
      <c r="AA7" s="85">
        <v>1.2</v>
      </c>
      <c r="AB7" s="86">
        <v>0.073</v>
      </c>
      <c r="AC7" s="85">
        <v>0.63</v>
      </c>
      <c r="AD7" s="85">
        <v>0.041</v>
      </c>
      <c r="AE7" s="85" t="s">
        <v>218</v>
      </c>
      <c r="AF7" s="84">
        <v>0.1</v>
      </c>
      <c r="AG7" s="87">
        <v>69</v>
      </c>
      <c r="AH7" s="88">
        <v>18</v>
      </c>
      <c r="AI7" s="88">
        <v>30</v>
      </c>
      <c r="AJ7" s="88">
        <v>43</v>
      </c>
      <c r="AK7" s="88">
        <v>35</v>
      </c>
      <c r="AL7" s="85" t="s">
        <v>196</v>
      </c>
      <c r="AM7" s="88">
        <v>1</v>
      </c>
      <c r="AN7" s="88">
        <v>2.2</v>
      </c>
      <c r="AO7" s="88">
        <v>0.4</v>
      </c>
      <c r="AP7" s="88">
        <v>4.7</v>
      </c>
      <c r="AQ7" s="88">
        <v>46</v>
      </c>
      <c r="AR7" s="88">
        <v>0.009</v>
      </c>
      <c r="AS7" s="88">
        <v>0.9</v>
      </c>
      <c r="AT7" s="88">
        <v>2.1</v>
      </c>
      <c r="AU7" s="88">
        <v>12</v>
      </c>
      <c r="AV7" s="88">
        <v>0.24</v>
      </c>
      <c r="AW7" s="85" t="s">
        <v>219</v>
      </c>
      <c r="AX7" s="88">
        <v>0.13</v>
      </c>
      <c r="AY7" s="88">
        <v>0.36</v>
      </c>
      <c r="AZ7" s="88">
        <v>0.96</v>
      </c>
      <c r="BA7" s="88">
        <v>0.007</v>
      </c>
      <c r="BB7" s="88">
        <v>1.2</v>
      </c>
      <c r="BC7" s="88">
        <v>0.036</v>
      </c>
      <c r="BD7" s="88">
        <v>0.075</v>
      </c>
      <c r="BE7" s="85" t="s">
        <v>195</v>
      </c>
      <c r="BF7" s="83" t="s">
        <v>175</v>
      </c>
      <c r="BG7" s="89">
        <v>0.27</v>
      </c>
      <c r="BH7" s="83" t="s">
        <v>204</v>
      </c>
      <c r="BI7" s="83" t="s">
        <v>220</v>
      </c>
      <c r="BJ7" s="88">
        <v>2.9</v>
      </c>
      <c r="BK7" s="87">
        <v>0.01</v>
      </c>
      <c r="BL7" s="90">
        <v>0.97</v>
      </c>
      <c r="BM7" s="91">
        <v>0.68</v>
      </c>
      <c r="BN7" s="91">
        <v>0.4</v>
      </c>
      <c r="BO7" s="91">
        <v>0.65</v>
      </c>
      <c r="BP7" s="88">
        <v>0.78</v>
      </c>
      <c r="BQ7" s="89">
        <v>0.76</v>
      </c>
      <c r="BR7" s="89">
        <v>0.13</v>
      </c>
      <c r="BS7" s="83">
        <v>2.7</v>
      </c>
      <c r="BT7" s="83">
        <v>1</v>
      </c>
      <c r="BU7" s="275" t="s">
        <v>231</v>
      </c>
      <c r="BV7" s="92">
        <v>0.1</v>
      </c>
    </row>
    <row r="8" spans="2:74" ht="19.5" customHeight="1">
      <c r="B8" s="21" t="s">
        <v>28</v>
      </c>
      <c r="C8" s="22" t="s">
        <v>153</v>
      </c>
      <c r="D8" s="52" t="s">
        <v>105</v>
      </c>
      <c r="E8" s="47">
        <v>30</v>
      </c>
      <c r="F8" s="47">
        <v>1</v>
      </c>
      <c r="G8" s="47">
        <v>19</v>
      </c>
      <c r="H8" s="47">
        <v>10</v>
      </c>
      <c r="I8" s="47">
        <v>0</v>
      </c>
      <c r="J8" s="47" t="s">
        <v>163</v>
      </c>
      <c r="K8" s="47" t="s">
        <v>105</v>
      </c>
      <c r="L8" s="47">
        <v>30</v>
      </c>
      <c r="M8" s="47">
        <v>1</v>
      </c>
      <c r="N8" s="47">
        <v>20</v>
      </c>
      <c r="O8" s="47">
        <v>9</v>
      </c>
      <c r="P8" s="47">
        <v>59</v>
      </c>
      <c r="Q8" s="93" t="s">
        <v>164</v>
      </c>
      <c r="R8" s="94">
        <v>2.6</v>
      </c>
      <c r="S8" s="94">
        <v>8.6</v>
      </c>
      <c r="T8" s="94">
        <v>70.3</v>
      </c>
      <c r="U8" s="94" t="s">
        <v>166</v>
      </c>
      <c r="V8" s="94">
        <v>1015</v>
      </c>
      <c r="W8" s="95">
        <v>10.2</v>
      </c>
      <c r="X8" s="96">
        <v>19.4</v>
      </c>
      <c r="Y8" s="93">
        <v>0.3</v>
      </c>
      <c r="Z8" s="97">
        <v>1.9</v>
      </c>
      <c r="AA8" s="97">
        <v>3.3</v>
      </c>
      <c r="AB8" s="98">
        <v>0.21</v>
      </c>
      <c r="AC8" s="97">
        <v>1.8</v>
      </c>
      <c r="AD8" s="97">
        <v>0.12</v>
      </c>
      <c r="AE8" s="97">
        <v>0.0088</v>
      </c>
      <c r="AF8" s="95">
        <v>0.07</v>
      </c>
      <c r="AG8" s="99">
        <v>130</v>
      </c>
      <c r="AH8" s="100">
        <v>32</v>
      </c>
      <c r="AI8" s="100">
        <v>100</v>
      </c>
      <c r="AJ8" s="100">
        <v>110</v>
      </c>
      <c r="AK8" s="100">
        <v>45</v>
      </c>
      <c r="AL8" s="97" t="s">
        <v>196</v>
      </c>
      <c r="AM8" s="100">
        <v>2.9</v>
      </c>
      <c r="AN8" s="100">
        <v>5.7</v>
      </c>
      <c r="AO8" s="100">
        <v>0.8</v>
      </c>
      <c r="AP8" s="100">
        <v>7.7</v>
      </c>
      <c r="AQ8" s="100">
        <v>89</v>
      </c>
      <c r="AR8" s="100">
        <v>0.045</v>
      </c>
      <c r="AS8" s="100">
        <v>2.4</v>
      </c>
      <c r="AT8" s="100">
        <v>3.6</v>
      </c>
      <c r="AU8" s="100">
        <v>25</v>
      </c>
      <c r="AV8" s="100">
        <v>1</v>
      </c>
      <c r="AW8" s="100">
        <v>0.7</v>
      </c>
      <c r="AX8" s="100">
        <v>0.41</v>
      </c>
      <c r="AY8" s="100">
        <v>0.54</v>
      </c>
      <c r="AZ8" s="100">
        <v>1.3</v>
      </c>
      <c r="BA8" s="100">
        <v>0.037</v>
      </c>
      <c r="BB8" s="100">
        <v>2.2</v>
      </c>
      <c r="BC8" s="100">
        <v>0.1</v>
      </c>
      <c r="BD8" s="100">
        <v>0.18</v>
      </c>
      <c r="BE8" s="97" t="s">
        <v>195</v>
      </c>
      <c r="BF8" s="94" t="s">
        <v>175</v>
      </c>
      <c r="BG8" s="101">
        <v>0.14</v>
      </c>
      <c r="BH8" s="94" t="s">
        <v>204</v>
      </c>
      <c r="BI8" s="94" t="s">
        <v>220</v>
      </c>
      <c r="BJ8" s="100">
        <v>7.8</v>
      </c>
      <c r="BK8" s="99">
        <v>0.06</v>
      </c>
      <c r="BL8" s="102">
        <v>1.1</v>
      </c>
      <c r="BM8" s="102">
        <v>0.67</v>
      </c>
      <c r="BN8" s="102">
        <v>0.29</v>
      </c>
      <c r="BO8" s="102">
        <v>1.1</v>
      </c>
      <c r="BP8" s="100">
        <v>1.4</v>
      </c>
      <c r="BQ8" s="101">
        <v>0.71</v>
      </c>
      <c r="BR8" s="101">
        <v>0.12</v>
      </c>
      <c r="BS8" s="94">
        <v>3.2</v>
      </c>
      <c r="BT8" s="94">
        <v>1.1</v>
      </c>
      <c r="BU8" s="111" t="s">
        <v>231</v>
      </c>
      <c r="BV8" s="103">
        <v>0.27</v>
      </c>
    </row>
    <row r="9" spans="2:74" ht="19.5" customHeight="1">
      <c r="B9" s="21" t="s">
        <v>28</v>
      </c>
      <c r="C9" s="28" t="s">
        <v>152</v>
      </c>
      <c r="D9" s="62" t="s">
        <v>105</v>
      </c>
      <c r="E9" s="47">
        <v>30</v>
      </c>
      <c r="F9" s="47">
        <v>1</v>
      </c>
      <c r="G9" s="47">
        <v>20</v>
      </c>
      <c r="H9" s="29">
        <v>10</v>
      </c>
      <c r="I9" s="29">
        <v>0</v>
      </c>
      <c r="J9" s="29" t="s">
        <v>163</v>
      </c>
      <c r="K9" s="29" t="s">
        <v>105</v>
      </c>
      <c r="L9" s="29">
        <v>30</v>
      </c>
      <c r="M9" s="29">
        <v>1</v>
      </c>
      <c r="N9" s="29">
        <v>21</v>
      </c>
      <c r="O9" s="29">
        <v>9</v>
      </c>
      <c r="P9" s="28">
        <v>59</v>
      </c>
      <c r="Q9" s="93" t="s">
        <v>164</v>
      </c>
      <c r="R9" s="94">
        <v>2</v>
      </c>
      <c r="S9" s="94">
        <v>7.7</v>
      </c>
      <c r="T9" s="94">
        <v>74.3</v>
      </c>
      <c r="U9" s="94" t="s">
        <v>166</v>
      </c>
      <c r="V9" s="94">
        <v>1014.1</v>
      </c>
      <c r="W9" s="95">
        <v>12.5</v>
      </c>
      <c r="X9" s="103">
        <v>14.2</v>
      </c>
      <c r="Y9" s="93">
        <v>0.27</v>
      </c>
      <c r="Z9" s="97">
        <v>1.5</v>
      </c>
      <c r="AA9" s="97">
        <v>3.1</v>
      </c>
      <c r="AB9" s="98">
        <v>0.12</v>
      </c>
      <c r="AC9" s="97">
        <v>1.6</v>
      </c>
      <c r="AD9" s="97">
        <v>0.086</v>
      </c>
      <c r="AE9" s="97">
        <v>0.012</v>
      </c>
      <c r="AF9" s="95">
        <v>0.064</v>
      </c>
      <c r="AG9" s="99">
        <v>110</v>
      </c>
      <c r="AH9" s="100">
        <v>46</v>
      </c>
      <c r="AI9" s="100">
        <v>70</v>
      </c>
      <c r="AJ9" s="100">
        <v>84</v>
      </c>
      <c r="AK9" s="100">
        <v>40</v>
      </c>
      <c r="AL9" s="97" t="s">
        <v>196</v>
      </c>
      <c r="AM9" s="100">
        <v>1.9</v>
      </c>
      <c r="AN9" s="100">
        <v>3.4</v>
      </c>
      <c r="AO9" s="100">
        <v>1.2</v>
      </c>
      <c r="AP9" s="100">
        <v>5.7</v>
      </c>
      <c r="AQ9" s="100">
        <v>82</v>
      </c>
      <c r="AR9" s="100">
        <v>0.032</v>
      </c>
      <c r="AS9" s="100">
        <v>1.5</v>
      </c>
      <c r="AT9" s="100">
        <v>2.5</v>
      </c>
      <c r="AU9" s="100">
        <v>21</v>
      </c>
      <c r="AV9" s="100">
        <v>0.92</v>
      </c>
      <c r="AW9" s="100">
        <v>0.8</v>
      </c>
      <c r="AX9" s="100">
        <v>0.34</v>
      </c>
      <c r="AY9" s="100">
        <v>0.68</v>
      </c>
      <c r="AZ9" s="100">
        <v>0.95</v>
      </c>
      <c r="BA9" s="100">
        <v>0.043</v>
      </c>
      <c r="BB9" s="100">
        <v>1.5</v>
      </c>
      <c r="BC9" s="100">
        <v>0.068</v>
      </c>
      <c r="BD9" s="100">
        <v>0.11</v>
      </c>
      <c r="BE9" s="97" t="s">
        <v>195</v>
      </c>
      <c r="BF9" s="94" t="s">
        <v>175</v>
      </c>
      <c r="BG9" s="101">
        <v>0.15</v>
      </c>
      <c r="BH9" s="94" t="s">
        <v>204</v>
      </c>
      <c r="BI9" s="94" t="s">
        <v>220</v>
      </c>
      <c r="BJ9" s="100">
        <v>6.6</v>
      </c>
      <c r="BK9" s="99">
        <v>0.06</v>
      </c>
      <c r="BL9" s="102">
        <v>0.9</v>
      </c>
      <c r="BM9" s="102">
        <v>0.58</v>
      </c>
      <c r="BN9" s="102">
        <v>0.27</v>
      </c>
      <c r="BO9" s="102">
        <v>1</v>
      </c>
      <c r="BP9" s="100">
        <v>1.4</v>
      </c>
      <c r="BQ9" s="101">
        <v>0.53</v>
      </c>
      <c r="BR9" s="101">
        <v>0.11</v>
      </c>
      <c r="BS9" s="94">
        <v>2.8</v>
      </c>
      <c r="BT9" s="94">
        <v>1</v>
      </c>
      <c r="BU9" s="111" t="s">
        <v>231</v>
      </c>
      <c r="BV9" s="103">
        <v>0.19</v>
      </c>
    </row>
    <row r="10" spans="2:74" ht="19.5" customHeight="1" thickBot="1">
      <c r="B10" s="24" t="s">
        <v>28</v>
      </c>
      <c r="C10" s="25" t="s">
        <v>151</v>
      </c>
      <c r="D10" s="65" t="s">
        <v>105</v>
      </c>
      <c r="E10" s="26">
        <v>30</v>
      </c>
      <c r="F10" s="26">
        <v>1</v>
      </c>
      <c r="G10" s="27">
        <v>21</v>
      </c>
      <c r="H10" s="26">
        <v>10</v>
      </c>
      <c r="I10" s="26">
        <v>0</v>
      </c>
      <c r="J10" s="26" t="s">
        <v>163</v>
      </c>
      <c r="K10" s="26" t="s">
        <v>105</v>
      </c>
      <c r="L10" s="26">
        <v>30</v>
      </c>
      <c r="M10" s="26">
        <v>1</v>
      </c>
      <c r="N10" s="26">
        <v>22</v>
      </c>
      <c r="O10" s="26">
        <v>9</v>
      </c>
      <c r="P10" s="26">
        <v>59</v>
      </c>
      <c r="Q10" s="172" t="s">
        <v>199</v>
      </c>
      <c r="R10" s="173">
        <v>2.3</v>
      </c>
      <c r="S10" s="174">
        <v>6.8</v>
      </c>
      <c r="T10" s="174">
        <v>74.1</v>
      </c>
      <c r="U10" s="174" t="s">
        <v>166</v>
      </c>
      <c r="V10" s="175">
        <v>1013.5</v>
      </c>
      <c r="W10" s="176">
        <v>11.4</v>
      </c>
      <c r="X10" s="177">
        <v>12.6</v>
      </c>
      <c r="Y10" s="172">
        <v>0.29</v>
      </c>
      <c r="Z10" s="174">
        <v>1.6</v>
      </c>
      <c r="AA10" s="174">
        <v>2.9</v>
      </c>
      <c r="AB10" s="174">
        <v>0.079</v>
      </c>
      <c r="AC10" s="174">
        <v>1.6</v>
      </c>
      <c r="AD10" s="174">
        <v>0.088</v>
      </c>
      <c r="AE10" s="174">
        <v>0.014</v>
      </c>
      <c r="AF10" s="178">
        <v>0.17</v>
      </c>
      <c r="AG10" s="179">
        <v>59</v>
      </c>
      <c r="AH10" s="180">
        <v>30</v>
      </c>
      <c r="AI10" s="180">
        <v>70</v>
      </c>
      <c r="AJ10" s="180">
        <v>74</v>
      </c>
      <c r="AK10" s="180">
        <v>34</v>
      </c>
      <c r="AL10" s="174" t="s">
        <v>196</v>
      </c>
      <c r="AM10" s="180">
        <v>4.7</v>
      </c>
      <c r="AN10" s="180">
        <v>2.2</v>
      </c>
      <c r="AO10" s="180">
        <v>0.5</v>
      </c>
      <c r="AP10" s="180">
        <v>3.1</v>
      </c>
      <c r="AQ10" s="180">
        <v>49</v>
      </c>
      <c r="AR10" s="180">
        <v>0.015</v>
      </c>
      <c r="AS10" s="180">
        <v>0.9</v>
      </c>
      <c r="AT10" s="180">
        <v>1.9</v>
      </c>
      <c r="AU10" s="180">
        <v>11</v>
      </c>
      <c r="AV10" s="180">
        <v>0.67</v>
      </c>
      <c r="AW10" s="180">
        <v>0.6</v>
      </c>
      <c r="AX10" s="180">
        <v>0.26</v>
      </c>
      <c r="AY10" s="180">
        <v>0.44</v>
      </c>
      <c r="AZ10" s="180">
        <v>0.68</v>
      </c>
      <c r="BA10" s="180">
        <v>0.024</v>
      </c>
      <c r="BB10" s="180">
        <v>1.8</v>
      </c>
      <c r="BC10" s="180">
        <v>0.05</v>
      </c>
      <c r="BD10" s="180">
        <v>0.083</v>
      </c>
      <c r="BE10" s="174" t="s">
        <v>195</v>
      </c>
      <c r="BF10" s="173" t="s">
        <v>175</v>
      </c>
      <c r="BG10" s="181">
        <v>0.054</v>
      </c>
      <c r="BH10" s="173" t="s">
        <v>204</v>
      </c>
      <c r="BI10" s="173" t="s">
        <v>220</v>
      </c>
      <c r="BJ10" s="180">
        <v>4.9</v>
      </c>
      <c r="BK10" s="179">
        <v>0.06</v>
      </c>
      <c r="BL10" s="182">
        <v>0.84</v>
      </c>
      <c r="BM10" s="182">
        <v>0.51</v>
      </c>
      <c r="BN10" s="182">
        <v>0.27</v>
      </c>
      <c r="BO10" s="182">
        <v>0.94</v>
      </c>
      <c r="BP10" s="180">
        <v>1.2</v>
      </c>
      <c r="BQ10" s="181">
        <v>0.58</v>
      </c>
      <c r="BR10" s="181">
        <v>0.12</v>
      </c>
      <c r="BS10" s="173">
        <v>2.6</v>
      </c>
      <c r="BT10" s="173">
        <v>0.96</v>
      </c>
      <c r="BU10" s="178" t="s">
        <v>231</v>
      </c>
      <c r="BV10" s="176">
        <v>0.16</v>
      </c>
    </row>
    <row r="11" spans="2:74" ht="19.5" customHeight="1">
      <c r="B11" s="21" t="s">
        <v>76</v>
      </c>
      <c r="C11" s="39" t="s">
        <v>150</v>
      </c>
      <c r="D11" s="51" t="s">
        <v>105</v>
      </c>
      <c r="E11" s="61">
        <v>30</v>
      </c>
      <c r="F11" s="61">
        <v>1</v>
      </c>
      <c r="G11" s="61">
        <v>22</v>
      </c>
      <c r="H11" s="61">
        <v>10</v>
      </c>
      <c r="I11" s="61">
        <v>0</v>
      </c>
      <c r="J11" s="61" t="s">
        <v>163</v>
      </c>
      <c r="K11" s="61" t="s">
        <v>105</v>
      </c>
      <c r="L11" s="61">
        <v>30</v>
      </c>
      <c r="M11" s="61">
        <v>1</v>
      </c>
      <c r="N11" s="61">
        <v>23</v>
      </c>
      <c r="O11" s="61">
        <v>9</v>
      </c>
      <c r="P11" s="61">
        <v>59</v>
      </c>
      <c r="Q11" s="137" t="s">
        <v>167</v>
      </c>
      <c r="R11" s="138">
        <v>3</v>
      </c>
      <c r="S11" s="138">
        <v>3.8</v>
      </c>
      <c r="T11" s="138">
        <v>83.9</v>
      </c>
      <c r="U11" s="138">
        <v>11</v>
      </c>
      <c r="V11" s="138">
        <v>1011.7</v>
      </c>
      <c r="W11" s="139">
        <v>2.4</v>
      </c>
      <c r="X11" s="140">
        <v>5</v>
      </c>
      <c r="Y11" s="137">
        <v>0.26</v>
      </c>
      <c r="Z11" s="141">
        <v>0.45</v>
      </c>
      <c r="AA11" s="141">
        <v>1.3</v>
      </c>
      <c r="AB11" s="142">
        <v>0.032</v>
      </c>
      <c r="AC11" s="141">
        <v>0.72</v>
      </c>
      <c r="AD11" s="141">
        <v>0.031</v>
      </c>
      <c r="AE11" s="141" t="s">
        <v>218</v>
      </c>
      <c r="AF11" s="139" t="s">
        <v>221</v>
      </c>
      <c r="AG11" s="143">
        <v>24</v>
      </c>
      <c r="AH11" s="144">
        <v>8</v>
      </c>
      <c r="AI11" s="141" t="s">
        <v>222</v>
      </c>
      <c r="AJ11" s="144">
        <v>20</v>
      </c>
      <c r="AK11" s="144">
        <v>30</v>
      </c>
      <c r="AL11" s="141" t="s">
        <v>196</v>
      </c>
      <c r="AM11" s="144">
        <v>3.3</v>
      </c>
      <c r="AN11" s="144">
        <v>0.37</v>
      </c>
      <c r="AO11" s="144">
        <v>0.1</v>
      </c>
      <c r="AP11" s="144">
        <v>1.2</v>
      </c>
      <c r="AQ11" s="144">
        <v>14</v>
      </c>
      <c r="AR11" s="141" t="s">
        <v>177</v>
      </c>
      <c r="AS11" s="144">
        <v>0.2</v>
      </c>
      <c r="AT11" s="144">
        <v>0.61</v>
      </c>
      <c r="AU11" s="144">
        <v>2.3</v>
      </c>
      <c r="AV11" s="144">
        <v>0.12</v>
      </c>
      <c r="AW11" s="141" t="s">
        <v>219</v>
      </c>
      <c r="AX11" s="144">
        <v>0.037</v>
      </c>
      <c r="AY11" s="144">
        <v>0.06</v>
      </c>
      <c r="AZ11" s="144">
        <v>0.23</v>
      </c>
      <c r="BA11" s="141" t="s">
        <v>195</v>
      </c>
      <c r="BB11" s="144">
        <v>0.6</v>
      </c>
      <c r="BC11" s="144">
        <v>0.009</v>
      </c>
      <c r="BD11" s="144">
        <v>0.013</v>
      </c>
      <c r="BE11" s="141" t="s">
        <v>195</v>
      </c>
      <c r="BF11" s="138" t="s">
        <v>175</v>
      </c>
      <c r="BG11" s="145">
        <v>0.003</v>
      </c>
      <c r="BH11" s="138" t="s">
        <v>204</v>
      </c>
      <c r="BI11" s="138" t="s">
        <v>220</v>
      </c>
      <c r="BJ11" s="144">
        <v>1.1</v>
      </c>
      <c r="BK11" s="143">
        <v>0.05</v>
      </c>
      <c r="BL11" s="90">
        <v>0.42</v>
      </c>
      <c r="BM11" s="90">
        <v>0.23</v>
      </c>
      <c r="BN11" s="90">
        <v>0.13</v>
      </c>
      <c r="BO11" s="90">
        <v>0.34</v>
      </c>
      <c r="BP11" s="144">
        <v>0.37</v>
      </c>
      <c r="BQ11" s="145">
        <v>0.5</v>
      </c>
      <c r="BR11" s="145">
        <v>0.1</v>
      </c>
      <c r="BS11" s="138">
        <v>1.2</v>
      </c>
      <c r="BT11" s="138">
        <v>0.63</v>
      </c>
      <c r="BU11" s="106" t="s">
        <v>231</v>
      </c>
      <c r="BV11" s="146">
        <v>0.026</v>
      </c>
    </row>
    <row r="12" spans="2:74" ht="19.5" customHeight="1">
      <c r="B12" s="21" t="s">
        <v>76</v>
      </c>
      <c r="C12" s="28" t="s">
        <v>149</v>
      </c>
      <c r="D12" s="52" t="s">
        <v>105</v>
      </c>
      <c r="E12" s="47">
        <v>30</v>
      </c>
      <c r="F12" s="47">
        <v>1</v>
      </c>
      <c r="G12" s="47">
        <v>23</v>
      </c>
      <c r="H12" s="47">
        <v>10</v>
      </c>
      <c r="I12" s="47">
        <v>0</v>
      </c>
      <c r="J12" s="47" t="s">
        <v>163</v>
      </c>
      <c r="K12" s="47" t="s">
        <v>105</v>
      </c>
      <c r="L12" s="47">
        <v>30</v>
      </c>
      <c r="M12" s="47">
        <v>1</v>
      </c>
      <c r="N12" s="47">
        <v>24</v>
      </c>
      <c r="O12" s="47">
        <v>9</v>
      </c>
      <c r="P12" s="47">
        <v>59</v>
      </c>
      <c r="Q12" s="137" t="s">
        <v>164</v>
      </c>
      <c r="R12" s="138">
        <v>5.5</v>
      </c>
      <c r="S12" s="138">
        <v>5.6</v>
      </c>
      <c r="T12" s="138">
        <v>60.2</v>
      </c>
      <c r="U12" s="138" t="s">
        <v>166</v>
      </c>
      <c r="V12" s="138">
        <v>1004.5</v>
      </c>
      <c r="W12" s="139">
        <v>12</v>
      </c>
      <c r="X12" s="140" t="s">
        <v>214</v>
      </c>
      <c r="Y12" s="137">
        <v>0.31</v>
      </c>
      <c r="Z12" s="141">
        <v>0.21</v>
      </c>
      <c r="AA12" s="141">
        <v>2.4</v>
      </c>
      <c r="AB12" s="142">
        <v>0.16</v>
      </c>
      <c r="AC12" s="141">
        <v>0.93</v>
      </c>
      <c r="AD12" s="141">
        <v>0.038</v>
      </c>
      <c r="AE12" s="141">
        <v>0.013</v>
      </c>
      <c r="AF12" s="139">
        <v>0.071</v>
      </c>
      <c r="AG12" s="137" t="s">
        <v>214</v>
      </c>
      <c r="AH12" s="141" t="s">
        <v>214</v>
      </c>
      <c r="AI12" s="141" t="s">
        <v>214</v>
      </c>
      <c r="AJ12" s="141" t="s">
        <v>214</v>
      </c>
      <c r="AK12" s="141" t="s">
        <v>214</v>
      </c>
      <c r="AL12" s="141" t="s">
        <v>214</v>
      </c>
      <c r="AM12" s="141" t="s">
        <v>214</v>
      </c>
      <c r="AN12" s="141" t="s">
        <v>214</v>
      </c>
      <c r="AO12" s="141" t="s">
        <v>214</v>
      </c>
      <c r="AP12" s="141" t="s">
        <v>214</v>
      </c>
      <c r="AQ12" s="141" t="s">
        <v>214</v>
      </c>
      <c r="AR12" s="141" t="s">
        <v>214</v>
      </c>
      <c r="AS12" s="141" t="s">
        <v>214</v>
      </c>
      <c r="AT12" s="141" t="s">
        <v>214</v>
      </c>
      <c r="AU12" s="141" t="s">
        <v>214</v>
      </c>
      <c r="AV12" s="141" t="s">
        <v>214</v>
      </c>
      <c r="AW12" s="141" t="s">
        <v>214</v>
      </c>
      <c r="AX12" s="141" t="s">
        <v>214</v>
      </c>
      <c r="AY12" s="141" t="s">
        <v>214</v>
      </c>
      <c r="AZ12" s="141" t="s">
        <v>214</v>
      </c>
      <c r="BA12" s="141" t="s">
        <v>214</v>
      </c>
      <c r="BB12" s="141" t="s">
        <v>214</v>
      </c>
      <c r="BC12" s="141" t="s">
        <v>214</v>
      </c>
      <c r="BD12" s="141" t="s">
        <v>214</v>
      </c>
      <c r="BE12" s="141" t="s">
        <v>214</v>
      </c>
      <c r="BF12" s="138" t="s">
        <v>214</v>
      </c>
      <c r="BG12" s="138" t="s">
        <v>214</v>
      </c>
      <c r="BH12" s="138" t="s">
        <v>214</v>
      </c>
      <c r="BI12" s="138" t="s">
        <v>214</v>
      </c>
      <c r="BJ12" s="141" t="s">
        <v>214</v>
      </c>
      <c r="BK12" s="143">
        <v>0.13</v>
      </c>
      <c r="BL12" s="90">
        <v>0.39</v>
      </c>
      <c r="BM12" s="90">
        <v>0.12</v>
      </c>
      <c r="BN12" s="90">
        <v>0.09</v>
      </c>
      <c r="BO12" s="90">
        <v>0.37</v>
      </c>
      <c r="BP12" s="144">
        <v>0.35</v>
      </c>
      <c r="BQ12" s="145">
        <v>0.39</v>
      </c>
      <c r="BR12" s="145">
        <v>0.065</v>
      </c>
      <c r="BS12" s="138">
        <v>1.1</v>
      </c>
      <c r="BT12" s="138">
        <v>0.44</v>
      </c>
      <c r="BU12" s="111" t="s">
        <v>231</v>
      </c>
      <c r="BV12" s="146" t="s">
        <v>214</v>
      </c>
    </row>
    <row r="13" spans="2:74" ht="19.5" customHeight="1">
      <c r="B13" s="21" t="s">
        <v>76</v>
      </c>
      <c r="C13" s="38" t="s">
        <v>148</v>
      </c>
      <c r="D13" s="52" t="s">
        <v>105</v>
      </c>
      <c r="E13" s="47">
        <v>30</v>
      </c>
      <c r="F13" s="47">
        <v>1</v>
      </c>
      <c r="G13" s="47">
        <v>24</v>
      </c>
      <c r="H13" s="47">
        <v>10</v>
      </c>
      <c r="I13" s="47">
        <v>0</v>
      </c>
      <c r="J13" s="47" t="s">
        <v>163</v>
      </c>
      <c r="K13" s="47" t="s">
        <v>105</v>
      </c>
      <c r="L13" s="47">
        <v>30</v>
      </c>
      <c r="M13" s="47">
        <v>1</v>
      </c>
      <c r="N13" s="47">
        <v>25</v>
      </c>
      <c r="O13" s="47">
        <v>9</v>
      </c>
      <c r="P13" s="47">
        <v>59</v>
      </c>
      <c r="Q13" s="108" t="s">
        <v>215</v>
      </c>
      <c r="R13" s="114">
        <v>6.8</v>
      </c>
      <c r="S13" s="114">
        <v>2</v>
      </c>
      <c r="T13" s="114">
        <v>37.5</v>
      </c>
      <c r="U13" s="114" t="s">
        <v>166</v>
      </c>
      <c r="V13" s="114">
        <v>1004.9</v>
      </c>
      <c r="W13" s="111">
        <v>13.8</v>
      </c>
      <c r="X13" s="96" t="s">
        <v>214</v>
      </c>
      <c r="Y13" s="93">
        <v>0.92</v>
      </c>
      <c r="Z13" s="97">
        <v>0.11</v>
      </c>
      <c r="AA13" s="97">
        <v>1</v>
      </c>
      <c r="AB13" s="98">
        <v>0.18</v>
      </c>
      <c r="AC13" s="97">
        <v>0.44</v>
      </c>
      <c r="AD13" s="97">
        <v>0.028</v>
      </c>
      <c r="AE13" s="97">
        <v>0.016</v>
      </c>
      <c r="AF13" s="95">
        <v>0.15</v>
      </c>
      <c r="AG13" s="93" t="s">
        <v>214</v>
      </c>
      <c r="AH13" s="97" t="s">
        <v>214</v>
      </c>
      <c r="AI13" s="97" t="s">
        <v>214</v>
      </c>
      <c r="AJ13" s="97" t="s">
        <v>214</v>
      </c>
      <c r="AK13" s="97" t="s">
        <v>214</v>
      </c>
      <c r="AL13" s="97" t="s">
        <v>214</v>
      </c>
      <c r="AM13" s="97" t="s">
        <v>214</v>
      </c>
      <c r="AN13" s="97" t="s">
        <v>214</v>
      </c>
      <c r="AO13" s="97" t="s">
        <v>214</v>
      </c>
      <c r="AP13" s="97" t="s">
        <v>214</v>
      </c>
      <c r="AQ13" s="97" t="s">
        <v>214</v>
      </c>
      <c r="AR13" s="97" t="s">
        <v>214</v>
      </c>
      <c r="AS13" s="97" t="s">
        <v>214</v>
      </c>
      <c r="AT13" s="97" t="s">
        <v>214</v>
      </c>
      <c r="AU13" s="97" t="s">
        <v>214</v>
      </c>
      <c r="AV13" s="97" t="s">
        <v>214</v>
      </c>
      <c r="AW13" s="97" t="s">
        <v>214</v>
      </c>
      <c r="AX13" s="97" t="s">
        <v>214</v>
      </c>
      <c r="AY13" s="97" t="s">
        <v>214</v>
      </c>
      <c r="AZ13" s="97" t="s">
        <v>214</v>
      </c>
      <c r="BA13" s="97" t="s">
        <v>214</v>
      </c>
      <c r="BB13" s="97" t="s">
        <v>214</v>
      </c>
      <c r="BC13" s="97" t="s">
        <v>214</v>
      </c>
      <c r="BD13" s="97" t="s">
        <v>214</v>
      </c>
      <c r="BE13" s="97" t="s">
        <v>214</v>
      </c>
      <c r="BF13" s="94" t="s">
        <v>214</v>
      </c>
      <c r="BG13" s="94" t="s">
        <v>214</v>
      </c>
      <c r="BH13" s="94" t="s">
        <v>214</v>
      </c>
      <c r="BI13" s="94" t="s">
        <v>214</v>
      </c>
      <c r="BJ13" s="97" t="s">
        <v>214</v>
      </c>
      <c r="BK13" s="99">
        <v>0.24</v>
      </c>
      <c r="BL13" s="102">
        <v>0.54</v>
      </c>
      <c r="BM13" s="102">
        <v>0.18</v>
      </c>
      <c r="BN13" s="102">
        <v>0.13</v>
      </c>
      <c r="BO13" s="102">
        <v>0.2</v>
      </c>
      <c r="BP13" s="100">
        <v>0.26</v>
      </c>
      <c r="BQ13" s="101">
        <v>0.43</v>
      </c>
      <c r="BR13" s="101">
        <v>0.089</v>
      </c>
      <c r="BS13" s="94">
        <v>1.3</v>
      </c>
      <c r="BT13" s="94">
        <v>0.58</v>
      </c>
      <c r="BU13" s="111" t="s">
        <v>231</v>
      </c>
      <c r="BV13" s="103" t="s">
        <v>214</v>
      </c>
    </row>
    <row r="14" spans="2:74" ht="19.5" customHeight="1">
      <c r="B14" s="21" t="s">
        <v>76</v>
      </c>
      <c r="C14" s="22" t="s">
        <v>147</v>
      </c>
      <c r="D14" s="53" t="s">
        <v>105</v>
      </c>
      <c r="E14" s="47">
        <v>30</v>
      </c>
      <c r="F14" s="47">
        <v>1</v>
      </c>
      <c r="G14" s="47">
        <v>25</v>
      </c>
      <c r="H14" s="23">
        <v>10</v>
      </c>
      <c r="I14" s="23">
        <v>0</v>
      </c>
      <c r="J14" s="23" t="s">
        <v>163</v>
      </c>
      <c r="K14" s="23" t="s">
        <v>105</v>
      </c>
      <c r="L14" s="23">
        <v>30</v>
      </c>
      <c r="M14" s="23">
        <v>1</v>
      </c>
      <c r="N14" s="23">
        <v>26</v>
      </c>
      <c r="O14" s="23">
        <v>9</v>
      </c>
      <c r="P14" s="23">
        <v>59</v>
      </c>
      <c r="Q14" s="93" t="s">
        <v>167</v>
      </c>
      <c r="R14" s="94">
        <v>2.1</v>
      </c>
      <c r="S14" s="94">
        <v>0.2</v>
      </c>
      <c r="T14" s="94">
        <v>34</v>
      </c>
      <c r="U14" s="94" t="s">
        <v>166</v>
      </c>
      <c r="V14" s="94">
        <v>1007</v>
      </c>
      <c r="W14" s="95">
        <v>15</v>
      </c>
      <c r="X14" s="96" t="s">
        <v>214</v>
      </c>
      <c r="Y14" s="93">
        <v>0.27</v>
      </c>
      <c r="Z14" s="97">
        <v>0.31</v>
      </c>
      <c r="AA14" s="97">
        <v>0.48</v>
      </c>
      <c r="AB14" s="98">
        <v>0.057</v>
      </c>
      <c r="AC14" s="97">
        <v>0.37</v>
      </c>
      <c r="AD14" s="97" t="s">
        <v>223</v>
      </c>
      <c r="AE14" s="97" t="s">
        <v>218</v>
      </c>
      <c r="AF14" s="95" t="s">
        <v>221</v>
      </c>
      <c r="AG14" s="93" t="s">
        <v>214</v>
      </c>
      <c r="AH14" s="97" t="s">
        <v>214</v>
      </c>
      <c r="AI14" s="97" t="s">
        <v>214</v>
      </c>
      <c r="AJ14" s="97" t="s">
        <v>214</v>
      </c>
      <c r="AK14" s="97" t="s">
        <v>214</v>
      </c>
      <c r="AL14" s="97" t="s">
        <v>214</v>
      </c>
      <c r="AM14" s="97" t="s">
        <v>214</v>
      </c>
      <c r="AN14" s="97" t="s">
        <v>214</v>
      </c>
      <c r="AO14" s="97" t="s">
        <v>214</v>
      </c>
      <c r="AP14" s="97" t="s">
        <v>214</v>
      </c>
      <c r="AQ14" s="97" t="s">
        <v>214</v>
      </c>
      <c r="AR14" s="97" t="s">
        <v>214</v>
      </c>
      <c r="AS14" s="97" t="s">
        <v>214</v>
      </c>
      <c r="AT14" s="97" t="s">
        <v>214</v>
      </c>
      <c r="AU14" s="97" t="s">
        <v>214</v>
      </c>
      <c r="AV14" s="97" t="s">
        <v>214</v>
      </c>
      <c r="AW14" s="97" t="s">
        <v>214</v>
      </c>
      <c r="AX14" s="97" t="s">
        <v>214</v>
      </c>
      <c r="AY14" s="97" t="s">
        <v>214</v>
      </c>
      <c r="AZ14" s="97" t="s">
        <v>214</v>
      </c>
      <c r="BA14" s="97" t="s">
        <v>214</v>
      </c>
      <c r="BB14" s="97" t="s">
        <v>214</v>
      </c>
      <c r="BC14" s="97" t="s">
        <v>214</v>
      </c>
      <c r="BD14" s="97" t="s">
        <v>214</v>
      </c>
      <c r="BE14" s="97" t="s">
        <v>214</v>
      </c>
      <c r="BF14" s="94" t="s">
        <v>214</v>
      </c>
      <c r="BG14" s="94" t="s">
        <v>214</v>
      </c>
      <c r="BH14" s="94" t="s">
        <v>214</v>
      </c>
      <c r="BI14" s="94" t="s">
        <v>214</v>
      </c>
      <c r="BJ14" s="97" t="s">
        <v>214</v>
      </c>
      <c r="BK14" s="99">
        <v>0.2</v>
      </c>
      <c r="BL14" s="102">
        <v>0.48</v>
      </c>
      <c r="BM14" s="102">
        <v>0.26</v>
      </c>
      <c r="BN14" s="102">
        <v>0.16</v>
      </c>
      <c r="BO14" s="102">
        <v>0.21</v>
      </c>
      <c r="BP14" s="100">
        <v>0.3</v>
      </c>
      <c r="BQ14" s="101">
        <v>0.54</v>
      </c>
      <c r="BR14" s="101">
        <v>0.11</v>
      </c>
      <c r="BS14" s="94">
        <v>1.3</v>
      </c>
      <c r="BT14" s="94">
        <v>0.74</v>
      </c>
      <c r="BU14" s="111" t="s">
        <v>231</v>
      </c>
      <c r="BV14" s="103" t="s">
        <v>214</v>
      </c>
    </row>
    <row r="15" spans="2:74" ht="19.5" customHeight="1">
      <c r="B15" s="21" t="s">
        <v>76</v>
      </c>
      <c r="C15" s="22" t="s">
        <v>146</v>
      </c>
      <c r="D15" s="63" t="s">
        <v>105</v>
      </c>
      <c r="E15" s="47">
        <v>30</v>
      </c>
      <c r="F15" s="47">
        <v>1</v>
      </c>
      <c r="G15" s="47">
        <v>26</v>
      </c>
      <c r="H15" s="23">
        <v>10</v>
      </c>
      <c r="I15" s="23">
        <v>0</v>
      </c>
      <c r="J15" s="23" t="s">
        <v>163</v>
      </c>
      <c r="K15" s="23" t="s">
        <v>105</v>
      </c>
      <c r="L15" s="23">
        <v>30</v>
      </c>
      <c r="M15" s="23">
        <v>1</v>
      </c>
      <c r="N15" s="23">
        <v>27</v>
      </c>
      <c r="O15" s="23">
        <v>9</v>
      </c>
      <c r="P15" s="23">
        <v>59</v>
      </c>
      <c r="Q15" s="93" t="s">
        <v>164</v>
      </c>
      <c r="R15" s="94">
        <v>3.1</v>
      </c>
      <c r="S15" s="94">
        <v>1.5</v>
      </c>
      <c r="T15" s="94">
        <v>36.4</v>
      </c>
      <c r="U15" s="94" t="s">
        <v>166</v>
      </c>
      <c r="V15" s="94">
        <v>1004.4</v>
      </c>
      <c r="W15" s="95">
        <v>15.1</v>
      </c>
      <c r="X15" s="96" t="s">
        <v>214</v>
      </c>
      <c r="Y15" s="93">
        <v>0.038</v>
      </c>
      <c r="Z15" s="97">
        <v>0.27</v>
      </c>
      <c r="AA15" s="97">
        <v>1</v>
      </c>
      <c r="AB15" s="98">
        <v>0.074</v>
      </c>
      <c r="AC15" s="97">
        <v>0.54</v>
      </c>
      <c r="AD15" s="97">
        <v>0.027</v>
      </c>
      <c r="AE15" s="97" t="s">
        <v>218</v>
      </c>
      <c r="AF15" s="95" t="s">
        <v>221</v>
      </c>
      <c r="AG15" s="93" t="s">
        <v>214</v>
      </c>
      <c r="AH15" s="97" t="s">
        <v>214</v>
      </c>
      <c r="AI15" s="97" t="s">
        <v>214</v>
      </c>
      <c r="AJ15" s="97" t="s">
        <v>214</v>
      </c>
      <c r="AK15" s="97" t="s">
        <v>214</v>
      </c>
      <c r="AL15" s="97" t="s">
        <v>214</v>
      </c>
      <c r="AM15" s="97" t="s">
        <v>214</v>
      </c>
      <c r="AN15" s="97" t="s">
        <v>214</v>
      </c>
      <c r="AO15" s="97" t="s">
        <v>214</v>
      </c>
      <c r="AP15" s="97" t="s">
        <v>214</v>
      </c>
      <c r="AQ15" s="97" t="s">
        <v>214</v>
      </c>
      <c r="AR15" s="97" t="s">
        <v>214</v>
      </c>
      <c r="AS15" s="97" t="s">
        <v>214</v>
      </c>
      <c r="AT15" s="97" t="s">
        <v>214</v>
      </c>
      <c r="AU15" s="97" t="s">
        <v>214</v>
      </c>
      <c r="AV15" s="97" t="s">
        <v>214</v>
      </c>
      <c r="AW15" s="97" t="s">
        <v>214</v>
      </c>
      <c r="AX15" s="97" t="s">
        <v>214</v>
      </c>
      <c r="AY15" s="97" t="s">
        <v>214</v>
      </c>
      <c r="AZ15" s="97" t="s">
        <v>214</v>
      </c>
      <c r="BA15" s="97" t="s">
        <v>214</v>
      </c>
      <c r="BB15" s="97" t="s">
        <v>214</v>
      </c>
      <c r="BC15" s="97" t="s">
        <v>214</v>
      </c>
      <c r="BD15" s="97" t="s">
        <v>214</v>
      </c>
      <c r="BE15" s="97" t="s">
        <v>214</v>
      </c>
      <c r="BF15" s="94" t="s">
        <v>214</v>
      </c>
      <c r="BG15" s="94" t="s">
        <v>214</v>
      </c>
      <c r="BH15" s="94" t="s">
        <v>214</v>
      </c>
      <c r="BI15" s="94" t="s">
        <v>214</v>
      </c>
      <c r="BJ15" s="97" t="s">
        <v>214</v>
      </c>
      <c r="BK15" s="99">
        <v>0.19</v>
      </c>
      <c r="BL15" s="102">
        <v>0.47</v>
      </c>
      <c r="BM15" s="102">
        <v>0.21</v>
      </c>
      <c r="BN15" s="102">
        <v>0.15</v>
      </c>
      <c r="BO15" s="102">
        <v>0.32</v>
      </c>
      <c r="BP15" s="100">
        <v>0.32</v>
      </c>
      <c r="BQ15" s="101">
        <v>0.43</v>
      </c>
      <c r="BR15" s="101">
        <v>0.099</v>
      </c>
      <c r="BS15" s="94">
        <v>1.3</v>
      </c>
      <c r="BT15" s="94">
        <v>0.53</v>
      </c>
      <c r="BU15" s="111" t="s">
        <v>231</v>
      </c>
      <c r="BV15" s="103" t="s">
        <v>214</v>
      </c>
    </row>
    <row r="16" spans="2:74" ht="19.5" customHeight="1">
      <c r="B16" s="21" t="s">
        <v>76</v>
      </c>
      <c r="C16" s="22" t="s">
        <v>145</v>
      </c>
      <c r="D16" s="63" t="s">
        <v>105</v>
      </c>
      <c r="E16" s="47">
        <v>30</v>
      </c>
      <c r="F16" s="47">
        <v>1</v>
      </c>
      <c r="G16" s="47">
        <v>27</v>
      </c>
      <c r="H16" s="23">
        <v>10</v>
      </c>
      <c r="I16" s="23">
        <v>0</v>
      </c>
      <c r="J16" s="23" t="s">
        <v>163</v>
      </c>
      <c r="K16" s="23" t="s">
        <v>105</v>
      </c>
      <c r="L16" s="23">
        <v>30</v>
      </c>
      <c r="M16" s="23">
        <v>1</v>
      </c>
      <c r="N16" s="23">
        <v>28</v>
      </c>
      <c r="O16" s="23">
        <v>9</v>
      </c>
      <c r="P16" s="23">
        <v>59</v>
      </c>
      <c r="Q16" s="93" t="s">
        <v>216</v>
      </c>
      <c r="R16" s="94">
        <v>2.8</v>
      </c>
      <c r="S16" s="94">
        <v>2.2</v>
      </c>
      <c r="T16" s="94">
        <v>32.4</v>
      </c>
      <c r="U16" s="94" t="s">
        <v>166</v>
      </c>
      <c r="V16" s="94">
        <v>1012.9</v>
      </c>
      <c r="W16" s="95">
        <v>15.2</v>
      </c>
      <c r="X16" s="96" t="s">
        <v>214</v>
      </c>
      <c r="Y16" s="93">
        <v>0.035</v>
      </c>
      <c r="Z16" s="97">
        <v>0.26</v>
      </c>
      <c r="AA16" s="97">
        <v>1.6</v>
      </c>
      <c r="AB16" s="98">
        <v>0.089</v>
      </c>
      <c r="AC16" s="97">
        <v>0.74</v>
      </c>
      <c r="AD16" s="97">
        <v>0.045</v>
      </c>
      <c r="AE16" s="97">
        <v>0.0094</v>
      </c>
      <c r="AF16" s="95" t="s">
        <v>221</v>
      </c>
      <c r="AG16" s="93" t="s">
        <v>214</v>
      </c>
      <c r="AH16" s="97" t="s">
        <v>214</v>
      </c>
      <c r="AI16" s="97" t="s">
        <v>214</v>
      </c>
      <c r="AJ16" s="97" t="s">
        <v>214</v>
      </c>
      <c r="AK16" s="97" t="s">
        <v>214</v>
      </c>
      <c r="AL16" s="97" t="s">
        <v>214</v>
      </c>
      <c r="AM16" s="97" t="s">
        <v>214</v>
      </c>
      <c r="AN16" s="97" t="s">
        <v>214</v>
      </c>
      <c r="AO16" s="97" t="s">
        <v>214</v>
      </c>
      <c r="AP16" s="97" t="s">
        <v>214</v>
      </c>
      <c r="AQ16" s="97" t="s">
        <v>214</v>
      </c>
      <c r="AR16" s="97" t="s">
        <v>214</v>
      </c>
      <c r="AS16" s="97" t="s">
        <v>214</v>
      </c>
      <c r="AT16" s="97" t="s">
        <v>214</v>
      </c>
      <c r="AU16" s="97" t="s">
        <v>214</v>
      </c>
      <c r="AV16" s="97" t="s">
        <v>214</v>
      </c>
      <c r="AW16" s="97" t="s">
        <v>214</v>
      </c>
      <c r="AX16" s="97" t="s">
        <v>214</v>
      </c>
      <c r="AY16" s="97" t="s">
        <v>214</v>
      </c>
      <c r="AZ16" s="97" t="s">
        <v>214</v>
      </c>
      <c r="BA16" s="97" t="s">
        <v>214</v>
      </c>
      <c r="BB16" s="97" t="s">
        <v>214</v>
      </c>
      <c r="BC16" s="97" t="s">
        <v>214</v>
      </c>
      <c r="BD16" s="97" t="s">
        <v>214</v>
      </c>
      <c r="BE16" s="97" t="s">
        <v>214</v>
      </c>
      <c r="BF16" s="94" t="s">
        <v>214</v>
      </c>
      <c r="BG16" s="94" t="s">
        <v>214</v>
      </c>
      <c r="BH16" s="94" t="s">
        <v>214</v>
      </c>
      <c r="BI16" s="94" t="s">
        <v>214</v>
      </c>
      <c r="BJ16" s="97" t="s">
        <v>214</v>
      </c>
      <c r="BK16" s="99">
        <v>0.18</v>
      </c>
      <c r="BL16" s="102">
        <v>0.56</v>
      </c>
      <c r="BM16" s="102">
        <v>0.29</v>
      </c>
      <c r="BN16" s="102">
        <v>0.18</v>
      </c>
      <c r="BO16" s="102">
        <v>0.39</v>
      </c>
      <c r="BP16" s="100">
        <v>0.45</v>
      </c>
      <c r="BQ16" s="101">
        <v>0.47</v>
      </c>
      <c r="BR16" s="101">
        <v>0.093</v>
      </c>
      <c r="BS16" s="94">
        <v>1.6</v>
      </c>
      <c r="BT16" s="94">
        <v>0.62</v>
      </c>
      <c r="BU16" s="95" t="s">
        <v>231</v>
      </c>
      <c r="BV16" s="103" t="s">
        <v>214</v>
      </c>
    </row>
    <row r="17" spans="2:74" ht="19.5" customHeight="1" thickBot="1">
      <c r="B17" s="24" t="s">
        <v>76</v>
      </c>
      <c r="C17" s="25" t="s">
        <v>144</v>
      </c>
      <c r="D17" s="64" t="s">
        <v>105</v>
      </c>
      <c r="E17" s="26">
        <v>30</v>
      </c>
      <c r="F17" s="26">
        <v>1</v>
      </c>
      <c r="G17" s="27">
        <v>28</v>
      </c>
      <c r="H17" s="27">
        <v>10</v>
      </c>
      <c r="I17" s="26">
        <v>0</v>
      </c>
      <c r="J17" s="26" t="s">
        <v>163</v>
      </c>
      <c r="K17" s="26" t="s">
        <v>105</v>
      </c>
      <c r="L17" s="26">
        <v>30</v>
      </c>
      <c r="M17" s="26">
        <v>1</v>
      </c>
      <c r="N17" s="26">
        <v>29</v>
      </c>
      <c r="O17" s="26">
        <v>9</v>
      </c>
      <c r="P17" s="26">
        <v>59</v>
      </c>
      <c r="Q17" s="172" t="s">
        <v>164</v>
      </c>
      <c r="R17" s="173">
        <v>3</v>
      </c>
      <c r="S17" s="173">
        <v>3.1</v>
      </c>
      <c r="T17" s="173">
        <v>51.4</v>
      </c>
      <c r="U17" s="173" t="s">
        <v>166</v>
      </c>
      <c r="V17" s="173">
        <v>1012.9</v>
      </c>
      <c r="W17" s="178">
        <v>5.9</v>
      </c>
      <c r="X17" s="177" t="s">
        <v>214</v>
      </c>
      <c r="Y17" s="172">
        <v>0.029</v>
      </c>
      <c r="Z17" s="174">
        <v>0.55</v>
      </c>
      <c r="AA17" s="174">
        <v>2.1</v>
      </c>
      <c r="AB17" s="175">
        <v>0.064</v>
      </c>
      <c r="AC17" s="174">
        <v>1</v>
      </c>
      <c r="AD17" s="174">
        <v>0.042</v>
      </c>
      <c r="AE17" s="174" t="s">
        <v>218</v>
      </c>
      <c r="AF17" s="178" t="s">
        <v>221</v>
      </c>
      <c r="AG17" s="172" t="s">
        <v>214</v>
      </c>
      <c r="AH17" s="174" t="s">
        <v>214</v>
      </c>
      <c r="AI17" s="174" t="s">
        <v>214</v>
      </c>
      <c r="AJ17" s="174" t="s">
        <v>214</v>
      </c>
      <c r="AK17" s="174" t="s">
        <v>214</v>
      </c>
      <c r="AL17" s="174" t="s">
        <v>214</v>
      </c>
      <c r="AM17" s="174" t="s">
        <v>214</v>
      </c>
      <c r="AN17" s="174" t="s">
        <v>214</v>
      </c>
      <c r="AO17" s="174" t="s">
        <v>214</v>
      </c>
      <c r="AP17" s="174" t="s">
        <v>214</v>
      </c>
      <c r="AQ17" s="174" t="s">
        <v>214</v>
      </c>
      <c r="AR17" s="174" t="s">
        <v>214</v>
      </c>
      <c r="AS17" s="174" t="s">
        <v>214</v>
      </c>
      <c r="AT17" s="174" t="s">
        <v>214</v>
      </c>
      <c r="AU17" s="174" t="s">
        <v>214</v>
      </c>
      <c r="AV17" s="174" t="s">
        <v>214</v>
      </c>
      <c r="AW17" s="174" t="s">
        <v>214</v>
      </c>
      <c r="AX17" s="174" t="s">
        <v>214</v>
      </c>
      <c r="AY17" s="174" t="s">
        <v>214</v>
      </c>
      <c r="AZ17" s="174" t="s">
        <v>214</v>
      </c>
      <c r="BA17" s="174" t="s">
        <v>214</v>
      </c>
      <c r="BB17" s="174" t="s">
        <v>214</v>
      </c>
      <c r="BC17" s="174" t="s">
        <v>214</v>
      </c>
      <c r="BD17" s="174" t="s">
        <v>214</v>
      </c>
      <c r="BE17" s="174" t="s">
        <v>214</v>
      </c>
      <c r="BF17" s="173" t="s">
        <v>214</v>
      </c>
      <c r="BG17" s="173" t="s">
        <v>214</v>
      </c>
      <c r="BH17" s="173" t="s">
        <v>214</v>
      </c>
      <c r="BI17" s="173" t="s">
        <v>214</v>
      </c>
      <c r="BJ17" s="174" t="s">
        <v>214</v>
      </c>
      <c r="BK17" s="179">
        <v>0.17</v>
      </c>
      <c r="BL17" s="182">
        <v>0.7</v>
      </c>
      <c r="BM17" s="182">
        <v>0.29</v>
      </c>
      <c r="BN17" s="182">
        <v>0.16</v>
      </c>
      <c r="BO17" s="182">
        <v>0.54</v>
      </c>
      <c r="BP17" s="180">
        <v>0.57</v>
      </c>
      <c r="BQ17" s="181">
        <v>0.5</v>
      </c>
      <c r="BR17" s="181">
        <v>0.086</v>
      </c>
      <c r="BS17" s="173">
        <v>1.9</v>
      </c>
      <c r="BT17" s="173">
        <v>0.62</v>
      </c>
      <c r="BU17" s="178" t="s">
        <v>231</v>
      </c>
      <c r="BV17" s="176" t="s">
        <v>214</v>
      </c>
    </row>
    <row r="18" spans="2:74" ht="19.5" customHeight="1">
      <c r="B18" s="21" t="s">
        <v>28</v>
      </c>
      <c r="C18" s="39" t="s">
        <v>143</v>
      </c>
      <c r="D18" s="54" t="s">
        <v>105</v>
      </c>
      <c r="E18" s="61">
        <v>30</v>
      </c>
      <c r="F18" s="61">
        <v>1</v>
      </c>
      <c r="G18" s="61">
        <v>29</v>
      </c>
      <c r="H18" s="29">
        <v>10</v>
      </c>
      <c r="I18" s="29">
        <v>0</v>
      </c>
      <c r="J18" s="29" t="s">
        <v>163</v>
      </c>
      <c r="K18" s="29" t="s">
        <v>105</v>
      </c>
      <c r="L18" s="29">
        <v>30</v>
      </c>
      <c r="M18" s="29">
        <v>1</v>
      </c>
      <c r="N18" s="29">
        <v>30</v>
      </c>
      <c r="O18" s="29">
        <v>9</v>
      </c>
      <c r="P18" s="29">
        <v>59</v>
      </c>
      <c r="Q18" s="137" t="s">
        <v>164</v>
      </c>
      <c r="R18" s="138">
        <v>2.6</v>
      </c>
      <c r="S18" s="138">
        <v>4.9</v>
      </c>
      <c r="T18" s="138">
        <v>67.8</v>
      </c>
      <c r="U18" s="138" t="s">
        <v>166</v>
      </c>
      <c r="V18" s="138">
        <v>1004</v>
      </c>
      <c r="W18" s="139">
        <v>13.7</v>
      </c>
      <c r="X18" s="140" t="s">
        <v>214</v>
      </c>
      <c r="Y18" s="137" t="s">
        <v>217</v>
      </c>
      <c r="Z18" s="141">
        <v>0.28</v>
      </c>
      <c r="AA18" s="141">
        <v>2.1</v>
      </c>
      <c r="AB18" s="142">
        <v>0.065</v>
      </c>
      <c r="AC18" s="141">
        <v>0.96</v>
      </c>
      <c r="AD18" s="141">
        <v>0.033</v>
      </c>
      <c r="AE18" s="141" t="s">
        <v>218</v>
      </c>
      <c r="AF18" s="139" t="s">
        <v>221</v>
      </c>
      <c r="AG18" s="137" t="s">
        <v>214</v>
      </c>
      <c r="AH18" s="141" t="s">
        <v>214</v>
      </c>
      <c r="AI18" s="141" t="s">
        <v>214</v>
      </c>
      <c r="AJ18" s="141" t="s">
        <v>214</v>
      </c>
      <c r="AK18" s="141" t="s">
        <v>214</v>
      </c>
      <c r="AL18" s="141" t="s">
        <v>214</v>
      </c>
      <c r="AM18" s="141" t="s">
        <v>214</v>
      </c>
      <c r="AN18" s="141" t="s">
        <v>214</v>
      </c>
      <c r="AO18" s="141" t="s">
        <v>214</v>
      </c>
      <c r="AP18" s="141" t="s">
        <v>214</v>
      </c>
      <c r="AQ18" s="141" t="s">
        <v>214</v>
      </c>
      <c r="AR18" s="141" t="s">
        <v>214</v>
      </c>
      <c r="AS18" s="141" t="s">
        <v>214</v>
      </c>
      <c r="AT18" s="141" t="s">
        <v>214</v>
      </c>
      <c r="AU18" s="141" t="s">
        <v>214</v>
      </c>
      <c r="AV18" s="141" t="s">
        <v>214</v>
      </c>
      <c r="AW18" s="141" t="s">
        <v>214</v>
      </c>
      <c r="AX18" s="141" t="s">
        <v>214</v>
      </c>
      <c r="AY18" s="141" t="s">
        <v>214</v>
      </c>
      <c r="AZ18" s="141" t="s">
        <v>214</v>
      </c>
      <c r="BA18" s="141" t="s">
        <v>214</v>
      </c>
      <c r="BB18" s="141" t="s">
        <v>214</v>
      </c>
      <c r="BC18" s="141" t="s">
        <v>214</v>
      </c>
      <c r="BD18" s="141" t="s">
        <v>214</v>
      </c>
      <c r="BE18" s="141" t="s">
        <v>214</v>
      </c>
      <c r="BF18" s="138" t="s">
        <v>214</v>
      </c>
      <c r="BG18" s="138" t="s">
        <v>214</v>
      </c>
      <c r="BH18" s="138" t="s">
        <v>214</v>
      </c>
      <c r="BI18" s="138" t="s">
        <v>214</v>
      </c>
      <c r="BJ18" s="141" t="s">
        <v>214</v>
      </c>
      <c r="BK18" s="143">
        <v>0.08</v>
      </c>
      <c r="BL18" s="90">
        <v>0.75</v>
      </c>
      <c r="BM18" s="90">
        <v>0.31</v>
      </c>
      <c r="BN18" s="90">
        <v>0.18</v>
      </c>
      <c r="BO18" s="90">
        <v>0.61</v>
      </c>
      <c r="BP18" s="144">
        <v>0.6</v>
      </c>
      <c r="BQ18" s="145">
        <v>0.68</v>
      </c>
      <c r="BR18" s="145">
        <v>0.12</v>
      </c>
      <c r="BS18" s="138">
        <v>1.9</v>
      </c>
      <c r="BT18" s="138">
        <v>0.79</v>
      </c>
      <c r="BU18" s="106" t="s">
        <v>231</v>
      </c>
      <c r="BV18" s="146" t="s">
        <v>214</v>
      </c>
    </row>
    <row r="19" spans="2:74" ht="19.5" customHeight="1">
      <c r="B19" s="21" t="s">
        <v>28</v>
      </c>
      <c r="C19" s="28" t="s">
        <v>142</v>
      </c>
      <c r="D19" s="54" t="s">
        <v>105</v>
      </c>
      <c r="E19" s="47">
        <v>30</v>
      </c>
      <c r="F19" s="47">
        <v>1</v>
      </c>
      <c r="G19" s="47">
        <v>30</v>
      </c>
      <c r="H19" s="29">
        <v>10</v>
      </c>
      <c r="I19" s="29">
        <v>0</v>
      </c>
      <c r="J19" s="29" t="s">
        <v>163</v>
      </c>
      <c r="K19" s="29" t="s">
        <v>105</v>
      </c>
      <c r="L19" s="29">
        <v>30</v>
      </c>
      <c r="M19" s="29">
        <v>1</v>
      </c>
      <c r="N19" s="29">
        <v>31</v>
      </c>
      <c r="O19" s="29">
        <v>9</v>
      </c>
      <c r="P19" s="29">
        <v>59</v>
      </c>
      <c r="Q19" s="137" t="s">
        <v>164</v>
      </c>
      <c r="R19" s="138">
        <v>3.1</v>
      </c>
      <c r="S19" s="138">
        <v>3.8</v>
      </c>
      <c r="T19" s="138">
        <v>54.2</v>
      </c>
      <c r="U19" s="138" t="s">
        <v>166</v>
      </c>
      <c r="V19" s="138">
        <v>1012.4</v>
      </c>
      <c r="W19" s="139">
        <v>15</v>
      </c>
      <c r="X19" s="140" t="s">
        <v>214</v>
      </c>
      <c r="Y19" s="137">
        <v>0.055</v>
      </c>
      <c r="Z19" s="141">
        <v>0.73</v>
      </c>
      <c r="AA19" s="141">
        <v>1.2</v>
      </c>
      <c r="AB19" s="142">
        <v>0.098</v>
      </c>
      <c r="AC19" s="141">
        <v>0.77</v>
      </c>
      <c r="AD19" s="141">
        <v>0.06</v>
      </c>
      <c r="AE19" s="141" t="s">
        <v>218</v>
      </c>
      <c r="AF19" s="139" t="s">
        <v>221</v>
      </c>
      <c r="AG19" s="137" t="s">
        <v>214</v>
      </c>
      <c r="AH19" s="141" t="s">
        <v>214</v>
      </c>
      <c r="AI19" s="141" t="s">
        <v>214</v>
      </c>
      <c r="AJ19" s="141" t="s">
        <v>214</v>
      </c>
      <c r="AK19" s="141" t="s">
        <v>214</v>
      </c>
      <c r="AL19" s="141" t="s">
        <v>214</v>
      </c>
      <c r="AM19" s="141" t="s">
        <v>214</v>
      </c>
      <c r="AN19" s="141" t="s">
        <v>214</v>
      </c>
      <c r="AO19" s="141" t="s">
        <v>214</v>
      </c>
      <c r="AP19" s="141" t="s">
        <v>214</v>
      </c>
      <c r="AQ19" s="141" t="s">
        <v>214</v>
      </c>
      <c r="AR19" s="141" t="s">
        <v>214</v>
      </c>
      <c r="AS19" s="141" t="s">
        <v>214</v>
      </c>
      <c r="AT19" s="141" t="s">
        <v>214</v>
      </c>
      <c r="AU19" s="141" t="s">
        <v>214</v>
      </c>
      <c r="AV19" s="141" t="s">
        <v>214</v>
      </c>
      <c r="AW19" s="141" t="s">
        <v>214</v>
      </c>
      <c r="AX19" s="141" t="s">
        <v>214</v>
      </c>
      <c r="AY19" s="141" t="s">
        <v>214</v>
      </c>
      <c r="AZ19" s="141" t="s">
        <v>214</v>
      </c>
      <c r="BA19" s="141" t="s">
        <v>214</v>
      </c>
      <c r="BB19" s="141" t="s">
        <v>214</v>
      </c>
      <c r="BC19" s="141" t="s">
        <v>214</v>
      </c>
      <c r="BD19" s="141" t="s">
        <v>214</v>
      </c>
      <c r="BE19" s="141" t="s">
        <v>214</v>
      </c>
      <c r="BF19" s="138" t="s">
        <v>214</v>
      </c>
      <c r="BG19" s="138" t="s">
        <v>214</v>
      </c>
      <c r="BH19" s="138" t="s">
        <v>214</v>
      </c>
      <c r="BI19" s="138" t="s">
        <v>214</v>
      </c>
      <c r="BJ19" s="141" t="s">
        <v>214</v>
      </c>
      <c r="BK19" s="143">
        <v>0.11</v>
      </c>
      <c r="BL19" s="90">
        <v>0.68</v>
      </c>
      <c r="BM19" s="90">
        <v>0.39</v>
      </c>
      <c r="BN19" s="90">
        <v>0.21</v>
      </c>
      <c r="BO19" s="90">
        <v>0.44</v>
      </c>
      <c r="BP19" s="144">
        <v>0.58</v>
      </c>
      <c r="BQ19" s="145">
        <v>0.57</v>
      </c>
      <c r="BR19" s="145">
        <v>0.083</v>
      </c>
      <c r="BS19" s="138">
        <v>1.8</v>
      </c>
      <c r="BT19" s="138">
        <v>0.79</v>
      </c>
      <c r="BU19" s="111" t="s">
        <v>231</v>
      </c>
      <c r="BV19" s="146" t="s">
        <v>214</v>
      </c>
    </row>
    <row r="20" spans="2:74" ht="19.5" customHeight="1">
      <c r="B20" s="16" t="s">
        <v>28</v>
      </c>
      <c r="C20" s="30" t="s">
        <v>141</v>
      </c>
      <c r="D20" s="55" t="s">
        <v>105</v>
      </c>
      <c r="E20" s="31">
        <v>30</v>
      </c>
      <c r="F20" s="31">
        <v>1</v>
      </c>
      <c r="G20" s="32">
        <v>31</v>
      </c>
      <c r="H20" s="31">
        <v>10</v>
      </c>
      <c r="I20" s="31">
        <v>0</v>
      </c>
      <c r="J20" s="31" t="s">
        <v>163</v>
      </c>
      <c r="K20" s="31" t="s">
        <v>105</v>
      </c>
      <c r="L20" s="31">
        <v>30</v>
      </c>
      <c r="M20" s="31">
        <v>2</v>
      </c>
      <c r="N20" s="31">
        <v>1</v>
      </c>
      <c r="O20" s="31">
        <v>9</v>
      </c>
      <c r="P20" s="31">
        <v>59</v>
      </c>
      <c r="Q20" s="158" t="s">
        <v>164</v>
      </c>
      <c r="R20" s="159">
        <v>2.3</v>
      </c>
      <c r="S20" s="159">
        <v>3.8</v>
      </c>
      <c r="T20" s="159">
        <v>55.2</v>
      </c>
      <c r="U20" s="159" t="s">
        <v>166</v>
      </c>
      <c r="V20" s="159">
        <v>1018.8</v>
      </c>
      <c r="W20" s="160">
        <v>12.6</v>
      </c>
      <c r="X20" s="161" t="s">
        <v>214</v>
      </c>
      <c r="Y20" s="158">
        <v>0.037</v>
      </c>
      <c r="Z20" s="162">
        <v>1.3</v>
      </c>
      <c r="AA20" s="162">
        <v>1.3</v>
      </c>
      <c r="AB20" s="163">
        <v>0.081</v>
      </c>
      <c r="AC20" s="162">
        <v>0.92</v>
      </c>
      <c r="AD20" s="162">
        <v>0.067</v>
      </c>
      <c r="AE20" s="162">
        <v>0.014</v>
      </c>
      <c r="AF20" s="160">
        <v>0.088</v>
      </c>
      <c r="AG20" s="158" t="s">
        <v>214</v>
      </c>
      <c r="AH20" s="162" t="s">
        <v>214</v>
      </c>
      <c r="AI20" s="162" t="s">
        <v>214</v>
      </c>
      <c r="AJ20" s="162" t="s">
        <v>214</v>
      </c>
      <c r="AK20" s="162" t="s">
        <v>214</v>
      </c>
      <c r="AL20" s="162" t="s">
        <v>214</v>
      </c>
      <c r="AM20" s="162" t="s">
        <v>214</v>
      </c>
      <c r="AN20" s="162" t="s">
        <v>214</v>
      </c>
      <c r="AO20" s="162" t="s">
        <v>214</v>
      </c>
      <c r="AP20" s="162" t="s">
        <v>214</v>
      </c>
      <c r="AQ20" s="162" t="s">
        <v>214</v>
      </c>
      <c r="AR20" s="162" t="s">
        <v>214</v>
      </c>
      <c r="AS20" s="162" t="s">
        <v>214</v>
      </c>
      <c r="AT20" s="162" t="s">
        <v>214</v>
      </c>
      <c r="AU20" s="162" t="s">
        <v>214</v>
      </c>
      <c r="AV20" s="162" t="s">
        <v>214</v>
      </c>
      <c r="AW20" s="162" t="s">
        <v>214</v>
      </c>
      <c r="AX20" s="162" t="s">
        <v>214</v>
      </c>
      <c r="AY20" s="162" t="s">
        <v>214</v>
      </c>
      <c r="AZ20" s="162" t="s">
        <v>214</v>
      </c>
      <c r="BA20" s="162" t="s">
        <v>214</v>
      </c>
      <c r="BB20" s="162" t="s">
        <v>214</v>
      </c>
      <c r="BC20" s="162" t="s">
        <v>214</v>
      </c>
      <c r="BD20" s="162" t="s">
        <v>214</v>
      </c>
      <c r="BE20" s="162" t="s">
        <v>214</v>
      </c>
      <c r="BF20" s="159" t="s">
        <v>214</v>
      </c>
      <c r="BG20" s="159" t="s">
        <v>214</v>
      </c>
      <c r="BH20" s="159" t="s">
        <v>214</v>
      </c>
      <c r="BI20" s="159" t="s">
        <v>214</v>
      </c>
      <c r="BJ20" s="162" t="s">
        <v>214</v>
      </c>
      <c r="BK20" s="164">
        <v>0.05</v>
      </c>
      <c r="BL20" s="167">
        <v>0.98</v>
      </c>
      <c r="BM20" s="167">
        <v>1.1</v>
      </c>
      <c r="BN20" s="167">
        <v>0.37</v>
      </c>
      <c r="BO20" s="167">
        <v>0.84</v>
      </c>
      <c r="BP20" s="165">
        <v>0.97</v>
      </c>
      <c r="BQ20" s="166">
        <v>0.89</v>
      </c>
      <c r="BR20" s="166">
        <v>0.11</v>
      </c>
      <c r="BS20" s="159">
        <v>3.3</v>
      </c>
      <c r="BT20" s="159">
        <v>1.1</v>
      </c>
      <c r="BU20" s="160" t="s">
        <v>231</v>
      </c>
      <c r="BV20" s="168" t="s">
        <v>214</v>
      </c>
    </row>
    <row r="21" spans="2:74" ht="19.5" customHeight="1">
      <c r="B21" s="33"/>
      <c r="C21" s="34"/>
      <c r="D21" s="34"/>
      <c r="E21" s="34"/>
      <c r="F21" s="34"/>
      <c r="G21" s="66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</row>
    <row r="22" spans="2:74" ht="18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19.5" customHeight="1">
      <c r="B23" s="295" t="s">
        <v>0</v>
      </c>
      <c r="C23" s="296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84"/>
      <c r="R23" s="285"/>
      <c r="S23" s="285"/>
      <c r="T23" s="285"/>
      <c r="U23" s="285"/>
      <c r="V23" s="285"/>
      <c r="W23" s="286"/>
      <c r="X23" s="35"/>
      <c r="Y23" s="86">
        <v>0.018</v>
      </c>
      <c r="Z23" s="85">
        <v>0.024</v>
      </c>
      <c r="AA23" s="85">
        <v>0.023</v>
      </c>
      <c r="AB23" s="86">
        <v>0.0095</v>
      </c>
      <c r="AC23" s="85">
        <v>0.0071</v>
      </c>
      <c r="AD23" s="85">
        <v>0.023</v>
      </c>
      <c r="AE23" s="85">
        <v>0.0087</v>
      </c>
      <c r="AF23" s="84">
        <v>0.062</v>
      </c>
      <c r="AG23" s="91">
        <v>8</v>
      </c>
      <c r="AH23" s="88">
        <v>5</v>
      </c>
      <c r="AI23" s="88">
        <v>10</v>
      </c>
      <c r="AJ23" s="88">
        <v>0.9</v>
      </c>
      <c r="AK23" s="88">
        <v>6</v>
      </c>
      <c r="AL23" s="88">
        <v>0.02</v>
      </c>
      <c r="AM23" s="88">
        <v>0.6</v>
      </c>
      <c r="AN23" s="88">
        <v>0.06</v>
      </c>
      <c r="AO23" s="88">
        <v>0.1</v>
      </c>
      <c r="AP23" s="88">
        <v>0.1</v>
      </c>
      <c r="AQ23" s="88">
        <v>1</v>
      </c>
      <c r="AR23" s="88">
        <v>0.007</v>
      </c>
      <c r="AS23" s="88">
        <v>0.1</v>
      </c>
      <c r="AT23" s="88">
        <v>0.07</v>
      </c>
      <c r="AU23" s="88">
        <v>0.6</v>
      </c>
      <c r="AV23" s="88">
        <v>0.08</v>
      </c>
      <c r="AW23" s="88">
        <v>0.1</v>
      </c>
      <c r="AX23" s="88">
        <v>0.009</v>
      </c>
      <c r="AY23" s="88">
        <v>0.01</v>
      </c>
      <c r="AZ23" s="88">
        <v>0.007</v>
      </c>
      <c r="BA23" s="88">
        <v>0.001</v>
      </c>
      <c r="BB23" s="88">
        <v>0.3</v>
      </c>
      <c r="BC23" s="88">
        <v>0.005</v>
      </c>
      <c r="BD23" s="88">
        <v>0.004</v>
      </c>
      <c r="BE23" s="88">
        <v>0.001</v>
      </c>
      <c r="BF23" s="89">
        <v>0.01</v>
      </c>
      <c r="BG23" s="169">
        <v>0.002</v>
      </c>
      <c r="BH23" s="169">
        <v>0.005</v>
      </c>
      <c r="BI23" s="169">
        <v>0.008</v>
      </c>
      <c r="BJ23" s="170">
        <v>0.06</v>
      </c>
      <c r="BK23" s="87">
        <v>0.01</v>
      </c>
      <c r="BL23" s="91">
        <v>0.02</v>
      </c>
      <c r="BM23" s="91">
        <v>0.03</v>
      </c>
      <c r="BN23" s="91">
        <v>0.04</v>
      </c>
      <c r="BO23" s="86" t="s">
        <v>161</v>
      </c>
      <c r="BP23" s="88">
        <v>0.005</v>
      </c>
      <c r="BQ23" s="89">
        <v>0.005</v>
      </c>
      <c r="BR23" s="89">
        <v>0.005</v>
      </c>
      <c r="BS23" s="83"/>
      <c r="BT23" s="83"/>
      <c r="BU23" s="84"/>
      <c r="BV23" s="171">
        <v>0.009</v>
      </c>
    </row>
    <row r="24" spans="2:74" ht="19.5" customHeight="1">
      <c r="B24" s="297" t="s">
        <v>1</v>
      </c>
      <c r="C24" s="298"/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9"/>
      <c r="Q24" s="287"/>
      <c r="R24" s="288"/>
      <c r="S24" s="288"/>
      <c r="T24" s="288"/>
      <c r="U24" s="288"/>
      <c r="V24" s="288"/>
      <c r="W24" s="289"/>
      <c r="X24" s="36"/>
      <c r="Y24" s="163">
        <v>0.061</v>
      </c>
      <c r="Z24" s="162">
        <v>0.08</v>
      </c>
      <c r="AA24" s="162">
        <v>0.077</v>
      </c>
      <c r="AB24" s="163">
        <v>0.032</v>
      </c>
      <c r="AC24" s="162">
        <v>0.024</v>
      </c>
      <c r="AD24" s="162">
        <v>0.077</v>
      </c>
      <c r="AE24" s="162">
        <v>0.029</v>
      </c>
      <c r="AF24" s="160">
        <v>0.21</v>
      </c>
      <c r="AG24" s="167">
        <v>26</v>
      </c>
      <c r="AH24" s="165">
        <v>17</v>
      </c>
      <c r="AI24" s="165">
        <v>30</v>
      </c>
      <c r="AJ24" s="165">
        <v>3.1</v>
      </c>
      <c r="AK24" s="165">
        <v>21</v>
      </c>
      <c r="AL24" s="165">
        <v>0.05</v>
      </c>
      <c r="AM24" s="165">
        <v>1.9</v>
      </c>
      <c r="AN24" s="165">
        <v>0.19</v>
      </c>
      <c r="AO24" s="165">
        <v>0.5</v>
      </c>
      <c r="AP24" s="165">
        <v>0.4</v>
      </c>
      <c r="AQ24" s="165">
        <v>5</v>
      </c>
      <c r="AR24" s="165">
        <v>0.023</v>
      </c>
      <c r="AS24" s="165">
        <v>0.5</v>
      </c>
      <c r="AT24" s="165">
        <v>0.23</v>
      </c>
      <c r="AU24" s="165">
        <v>2</v>
      </c>
      <c r="AV24" s="165">
        <v>0.26</v>
      </c>
      <c r="AW24" s="165">
        <v>0.3</v>
      </c>
      <c r="AX24" s="165">
        <v>0.031</v>
      </c>
      <c r="AY24" s="165">
        <v>0.05</v>
      </c>
      <c r="AZ24" s="165">
        <v>0.022</v>
      </c>
      <c r="BA24" s="165">
        <v>0.005</v>
      </c>
      <c r="BB24" s="165">
        <v>0.9</v>
      </c>
      <c r="BC24" s="165">
        <v>0.018</v>
      </c>
      <c r="BD24" s="165">
        <v>0.012</v>
      </c>
      <c r="BE24" s="165">
        <v>0.003</v>
      </c>
      <c r="BF24" s="166">
        <v>0.04</v>
      </c>
      <c r="BG24" s="166">
        <v>0.007</v>
      </c>
      <c r="BH24" s="166">
        <v>0.016</v>
      </c>
      <c r="BI24" s="166">
        <v>0.027</v>
      </c>
      <c r="BJ24" s="165">
        <v>0.19</v>
      </c>
      <c r="BK24" s="164">
        <v>0.03</v>
      </c>
      <c r="BL24" s="167">
        <v>0.05</v>
      </c>
      <c r="BM24" s="167">
        <v>0.1</v>
      </c>
      <c r="BN24" s="167">
        <v>0.12</v>
      </c>
      <c r="BO24" s="163" t="s">
        <v>161</v>
      </c>
      <c r="BP24" s="165">
        <v>0.017</v>
      </c>
      <c r="BQ24" s="166">
        <v>0.017</v>
      </c>
      <c r="BR24" s="166">
        <v>0.017</v>
      </c>
      <c r="BS24" s="159"/>
      <c r="BT24" s="159"/>
      <c r="BU24" s="160"/>
      <c r="BV24" s="168">
        <v>0.031</v>
      </c>
    </row>
    <row r="25" spans="2:74" ht="19.5" customHeight="1">
      <c r="B25" s="299" t="s">
        <v>29</v>
      </c>
      <c r="C25" s="291"/>
      <c r="D25" s="293" t="s">
        <v>227</v>
      </c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90"/>
      <c r="Q25" s="281"/>
      <c r="R25" s="278"/>
      <c r="S25" s="278"/>
      <c r="T25" s="278"/>
      <c r="U25" s="278"/>
      <c r="V25" s="278"/>
      <c r="W25" s="290"/>
      <c r="X25" s="290"/>
      <c r="Y25" s="278"/>
      <c r="Z25" s="278"/>
      <c r="AA25" s="303"/>
      <c r="AB25" s="278"/>
      <c r="AC25" s="278"/>
      <c r="AD25" s="278"/>
      <c r="AE25" s="278"/>
      <c r="AF25" s="278"/>
      <c r="AG25" s="281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81"/>
      <c r="BL25" s="278"/>
      <c r="BM25" s="278"/>
      <c r="BN25" s="278"/>
      <c r="BO25" s="278"/>
      <c r="BP25" s="278"/>
      <c r="BQ25" s="278"/>
      <c r="BR25" s="278"/>
      <c r="BS25" s="278"/>
      <c r="BT25" s="278"/>
      <c r="BU25" s="303"/>
      <c r="BV25" s="306"/>
    </row>
    <row r="26" spans="2:74" ht="19.5" customHeight="1">
      <c r="B26" s="299"/>
      <c r="C26" s="291"/>
      <c r="D26" s="299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291"/>
      <c r="Q26" s="282"/>
      <c r="R26" s="279"/>
      <c r="S26" s="279"/>
      <c r="T26" s="279"/>
      <c r="U26" s="279"/>
      <c r="V26" s="279"/>
      <c r="W26" s="291"/>
      <c r="X26" s="291"/>
      <c r="Y26" s="279"/>
      <c r="Z26" s="279"/>
      <c r="AA26" s="304"/>
      <c r="AB26" s="279"/>
      <c r="AC26" s="279"/>
      <c r="AD26" s="279"/>
      <c r="AE26" s="279"/>
      <c r="AF26" s="279"/>
      <c r="AG26" s="282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82"/>
      <c r="BL26" s="279"/>
      <c r="BM26" s="279"/>
      <c r="BN26" s="279"/>
      <c r="BO26" s="279"/>
      <c r="BP26" s="279"/>
      <c r="BQ26" s="279"/>
      <c r="BR26" s="279"/>
      <c r="BS26" s="279"/>
      <c r="BT26" s="279"/>
      <c r="BU26" s="304"/>
      <c r="BV26" s="307"/>
    </row>
    <row r="27" spans="2:74" ht="19.5" customHeight="1">
      <c r="B27" s="294"/>
      <c r="C27" s="292"/>
      <c r="D27" s="294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292"/>
      <c r="Q27" s="283"/>
      <c r="R27" s="280"/>
      <c r="S27" s="280"/>
      <c r="T27" s="280"/>
      <c r="U27" s="280"/>
      <c r="V27" s="280"/>
      <c r="W27" s="292"/>
      <c r="X27" s="292"/>
      <c r="Y27" s="280"/>
      <c r="Z27" s="280"/>
      <c r="AA27" s="305"/>
      <c r="AB27" s="280"/>
      <c r="AC27" s="280"/>
      <c r="AD27" s="280"/>
      <c r="AE27" s="280"/>
      <c r="AF27" s="280"/>
      <c r="AG27" s="283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3"/>
      <c r="BL27" s="280"/>
      <c r="BM27" s="280"/>
      <c r="BN27" s="280"/>
      <c r="BO27" s="280"/>
      <c r="BP27" s="280"/>
      <c r="BQ27" s="280"/>
      <c r="BR27" s="280"/>
      <c r="BS27" s="280"/>
      <c r="BT27" s="280"/>
      <c r="BU27" s="305"/>
      <c r="BV27" s="308"/>
    </row>
    <row r="28" spans="2:74" ht="19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</row>
    <row r="29" spans="1:74" ht="17.25">
      <c r="A29" s="37" t="s">
        <v>38</v>
      </c>
      <c r="B29" s="5"/>
      <c r="C29" s="5"/>
      <c r="D29" s="3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37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7.25">
      <c r="A30" s="57" t="s">
        <v>97</v>
      </c>
      <c r="B30" s="5"/>
      <c r="C30" s="5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8"/>
      <c r="S30" s="58"/>
      <c r="T30" s="58"/>
      <c r="U30" s="58"/>
      <c r="V30" s="58"/>
      <c r="W30" s="58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3.25" customHeight="1">
      <c r="A31" s="57" t="s">
        <v>155</v>
      </c>
      <c r="B31" s="5"/>
      <c r="C31" s="5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23.25" customHeight="1">
      <c r="A32" s="75" t="s">
        <v>157</v>
      </c>
      <c r="B32" s="5"/>
      <c r="C32" s="73"/>
      <c r="D32" s="7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76"/>
      <c r="AH32" s="73"/>
      <c r="AI32" s="58"/>
      <c r="AJ32" s="5"/>
      <c r="AK32" s="5"/>
      <c r="AL32" s="74" t="s">
        <v>156</v>
      </c>
      <c r="AM32" s="72">
        <v>0.11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4" spans="33:74" ht="13.5">
      <c r="AG34">
        <f>COUNTIF(AG7:AG20,"&lt;8")</f>
        <v>0</v>
      </c>
      <c r="AH34">
        <f>COUNTIF(AH7:AH20,"&lt;5")</f>
        <v>0</v>
      </c>
      <c r="AI34">
        <f>COUNTIF(AI7:AI20,"&lt;10")</f>
        <v>0</v>
      </c>
      <c r="AJ34">
        <f>COUNTIF(AJ7:AJ20,"&lt;0.9")</f>
        <v>0</v>
      </c>
      <c r="AK34">
        <f>COUNTIF(AK7:AK20,"&lt;6")</f>
        <v>0</v>
      </c>
      <c r="AL34">
        <f>COUNTIF(AL7:AL20,"&lt;0.02")</f>
        <v>0</v>
      </c>
      <c r="AM34">
        <f>COUNTIF(AM7:AM20,"&lt;0.6")</f>
        <v>0</v>
      </c>
      <c r="AN34">
        <f>COUNTIF(AN7:AN20,"&lt;0.06")</f>
        <v>0</v>
      </c>
      <c r="AO34">
        <f>COUNTIF(AO7:AO20,"&lt;0.1")</f>
        <v>0</v>
      </c>
      <c r="AP34">
        <f>COUNTIF(AP7:AP20,"&lt;0.1")</f>
        <v>0</v>
      </c>
      <c r="AQ34">
        <f>COUNTIF(AQ7:AQ20,"&lt;1")</f>
        <v>0</v>
      </c>
      <c r="AR34">
        <f>COUNTIF(AR7:AR20,"&lt;0.007")</f>
        <v>0</v>
      </c>
      <c r="AS34">
        <f>COUNTIF(AS7:AS20,"&lt;0.1")</f>
        <v>0</v>
      </c>
      <c r="AT34">
        <f>COUNTIF(AT7:AT20,"&lt;0.07")</f>
        <v>0</v>
      </c>
      <c r="AU34">
        <f>COUNTIF(AU7:AU20,"&lt;0.6")</f>
        <v>0</v>
      </c>
      <c r="AV34">
        <f>COUNTIF(AV7:AV20,"&lt;0.08")</f>
        <v>0</v>
      </c>
      <c r="AW34">
        <f>COUNTIF(AW7:AW20,"&lt;0.1")</f>
        <v>0</v>
      </c>
      <c r="AX34">
        <f>COUNTIF(AX7:AX20,"&lt;0.009")</f>
        <v>0</v>
      </c>
      <c r="AY34">
        <f>COUNTIF(AY7:AY20,"&lt;0.01")</f>
        <v>0</v>
      </c>
      <c r="AZ34">
        <f>COUNTIF(AZ7:AZ20,"&lt;0.007")</f>
        <v>0</v>
      </c>
      <c r="BA34">
        <f>COUNTIF(BA7:BA20,"&lt;0.001")</f>
        <v>0</v>
      </c>
      <c r="BB34">
        <f>COUNTIF(BB7:BB20,"&lt;0.3")</f>
        <v>0</v>
      </c>
      <c r="BC34">
        <f>COUNTIF(BC7:BC20,"&lt;0.005")</f>
        <v>0</v>
      </c>
      <c r="BD34">
        <f>COUNTIF(BD7:BD20,"&lt;0.004")</f>
        <v>0</v>
      </c>
      <c r="BE34">
        <f>COUNTIF(BE7:BE20,"&lt;0.001")</f>
        <v>0</v>
      </c>
      <c r="BF34">
        <f>COUNTIF(BF7:BF20,"&lt;0.01")</f>
        <v>0</v>
      </c>
      <c r="BG34">
        <f>COUNTIF(BG7:BG20,"&lt;0.002")</f>
        <v>0</v>
      </c>
      <c r="BH34">
        <f>COUNTIF(BH7:BH20,"&lt;0.005")</f>
        <v>0</v>
      </c>
      <c r="BI34">
        <f>COUNTIF(BI7:BI20,"&lt;0.008")</f>
        <v>0</v>
      </c>
      <c r="BJ34">
        <f>COUNTIF(BJ7:BJ20,"&lt;0.06")</f>
        <v>0</v>
      </c>
      <c r="BK34">
        <f>COUNTIF(BK7:BK20,"&lt;0.01")</f>
        <v>0</v>
      </c>
      <c r="BL34">
        <f>COUNTIF(BL7:BL20,"&lt;0.02")</f>
        <v>0</v>
      </c>
      <c r="BM34">
        <f>COUNTIF(BM7:BM20,"&lt;0.03")</f>
        <v>0</v>
      </c>
      <c r="BN34">
        <f>COUNTIF(BN7:BN20,"&lt;0.04")</f>
        <v>0</v>
      </c>
      <c r="BP34">
        <f>COUNTIF(BP7:BP20,"&lt;0.005")</f>
        <v>0</v>
      </c>
      <c r="BQ34">
        <f>COUNTIF(BQ7:BQ20,"&lt;0.005")</f>
        <v>0</v>
      </c>
      <c r="BR34">
        <f>COUNTIF(BR7:BR20,"&lt;0.005")</f>
        <v>0</v>
      </c>
      <c r="BV34">
        <f>COUNTIF(BV7:BV20,"&lt;0.009")</f>
        <v>0</v>
      </c>
    </row>
  </sheetData>
  <sheetProtection/>
  <mergeCells count="75">
    <mergeCell ref="BS25:BS27"/>
    <mergeCell ref="BT25:BT27"/>
    <mergeCell ref="BU25:BU27"/>
    <mergeCell ref="BV25:BV27"/>
    <mergeCell ref="BG25:BG27"/>
    <mergeCell ref="BH25:BH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AQ25:AQ27"/>
    <mergeCell ref="AR25:AR27"/>
    <mergeCell ref="AS25:AS27"/>
    <mergeCell ref="AT25:AT27"/>
    <mergeCell ref="AU25:AU27"/>
    <mergeCell ref="AV25:AV27"/>
    <mergeCell ref="AG25:AG27"/>
    <mergeCell ref="AH25:AH27"/>
    <mergeCell ref="AI25:AI27"/>
    <mergeCell ref="AJ25:AJ27"/>
    <mergeCell ref="AW25:AW27"/>
    <mergeCell ref="AX25:AX27"/>
    <mergeCell ref="AM25:AM27"/>
    <mergeCell ref="AN25:AN27"/>
    <mergeCell ref="AO25:AO27"/>
    <mergeCell ref="AP25:AP27"/>
    <mergeCell ref="W25:W27"/>
    <mergeCell ref="X25:X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Y25:Y27"/>
    <mergeCell ref="Z25:Z27"/>
    <mergeCell ref="B25:C27"/>
    <mergeCell ref="D25:P27"/>
    <mergeCell ref="Q25:Q27"/>
    <mergeCell ref="R25:R27"/>
    <mergeCell ref="S25:S27"/>
    <mergeCell ref="T25:T27"/>
    <mergeCell ref="U25:U27"/>
    <mergeCell ref="V25:V27"/>
    <mergeCell ref="B23:C23"/>
    <mergeCell ref="D23:P24"/>
    <mergeCell ref="Q23:W24"/>
    <mergeCell ref="B24:C24"/>
    <mergeCell ref="B5:C6"/>
    <mergeCell ref="D5:P5"/>
    <mergeCell ref="Q5:Q6"/>
    <mergeCell ref="D6:E6"/>
    <mergeCell ref="K6:L6"/>
    <mergeCell ref="AG4:BJ4"/>
    <mergeCell ref="BK4:BU4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2018-08-22T09:29:44Z</dcterms:modified>
  <cp:category/>
  <cp:version/>
  <cp:contentType/>
  <cp:contentStatus/>
</cp:coreProperties>
</file>