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10" windowHeight="11610" tabRatio="725" activeTab="3"/>
  </bookViews>
  <sheets>
    <sheet name="成分分析結果【春】" sheetId="1" r:id="rId1"/>
    <sheet name="成分分析結果【夏】" sheetId="2" r:id="rId2"/>
    <sheet name="成分分析結果【秋】" sheetId="3" r:id="rId3"/>
    <sheet name="成分分析結果【冬】" sheetId="4" r:id="rId4"/>
  </sheets>
  <definedNames>
    <definedName name="_xlnm.Print_Area" localSheetId="1">'成分分析結果【夏】'!$A$1:$BV$32</definedName>
    <definedName name="_xlnm.Print_Area" localSheetId="2">'成分分析結果【秋】'!$A$1:$BV$32</definedName>
    <definedName name="_xlnm.Print_Area" localSheetId="0">'成分分析結果【春】'!$A$1:$BV$32</definedName>
    <definedName name="_xlnm.Print_Area" localSheetId="3">'成分分析結果【冬】'!$A$1:$BV$32</definedName>
  </definedNames>
  <calcPr fullCalcOnLoad="1"/>
</workbook>
</file>

<file path=xl/sharedStrings.xml><?xml version="1.0" encoding="utf-8"?>
<sst xmlns="http://schemas.openxmlformats.org/spreadsheetml/2006/main" count="1678" uniqueCount="232">
  <si>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</si>
  <si>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</si>
  <si>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</si>
  <si>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</si>
  <si>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</si>
  <si>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</si>
  <si>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</si>
  <si>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</si>
  <si>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</si>
  <si>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</si>
  <si>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</si>
  <si>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</si>
  <si>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</si>
  <si>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</si>
  <si>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</si>
  <si>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</si>
  <si>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</si>
  <si>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</si>
  <si>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</si>
  <si>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</si>
  <si>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</si>
  <si>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</si>
  <si>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</si>
  <si>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</si>
  <si>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</si>
  <si>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</si>
  <si>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</si>
  <si>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</si>
  <si>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</si>
  <si>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</si>
  <si>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</si>
  <si>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PM2.5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</si>
  <si>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</si>
  <si>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</si>
  <si>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</si>
  <si>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</si>
  <si>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</si>
  <si>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</si>
  <si>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</si>
  <si>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OC1</t>
  </si>
  <si>
    <t>OC2</t>
  </si>
  <si>
    <t>OC3</t>
  </si>
  <si>
    <t>OC4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</si>
  <si>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</si>
  <si>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</si>
  <si>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</si>
  <si>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</si>
  <si>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</si>
  <si>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</si>
  <si>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</si>
  <si>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</si>
  <si>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</si>
  <si>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</si>
  <si>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</si>
  <si>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</si>
  <si>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</si>
  <si>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</si>
  <si>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</si>
  <si>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</si>
  <si>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</si>
  <si>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</si>
  <si>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</si>
  <si>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</si>
  <si>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</si>
  <si>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</si>
  <si>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</si>
  <si>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</si>
  <si>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</si>
  <si>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</si>
  <si>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</si>
  <si>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</si>
  <si>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</si>
  <si>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</si>
  <si>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</si>
  <si>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</si>
  <si>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</si>
  <si>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</si>
  <si>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</si>
  <si>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</si>
  <si>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</si>
  <si>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</si>
  <si>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</si>
  <si>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</si>
  <si>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</si>
  <si>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</si>
  <si>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</si>
  <si>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</si>
  <si>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</si>
  <si>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</si>
  <si>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</si>
  <si>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</si>
  <si>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</si>
  <si>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</si>
  <si>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</si>
  <si>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</si>
  <si>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</si>
  <si>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</si>
  <si>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</si>
  <si>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</si>
  <si>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</si>
  <si>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</si>
  <si>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</si>
  <si>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</si>
  <si>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</si>
  <si>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</si>
  <si>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</si>
  <si>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質量
濃度</t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</si>
  <si>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</si>
  <si>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</si>
  <si>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</si>
  <si>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</si>
  <si>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</si>
  <si>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</si>
  <si>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</si>
  <si>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</si>
  <si>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</si>
  <si>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</si>
  <si>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</si>
  <si>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</si>
  <si>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</si>
  <si>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</si>
  <si>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</si>
  <si>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</si>
  <si>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</si>
  <si>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</si>
  <si>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</si>
  <si>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</si>
  <si>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</si>
  <si>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</si>
  <si>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</si>
  <si>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</si>
  <si>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</si>
  <si>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</si>
  <si>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</si>
  <si>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</si>
  <si>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</si>
  <si>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</si>
  <si>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</si>
  <si>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</si>
  <si>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</si>
  <si>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</si>
  <si>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</si>
  <si>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</si>
  <si>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</si>
  <si>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</si>
  <si>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</si>
  <si>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</si>
  <si>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</si>
  <si>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</si>
  <si>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</si>
  <si>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</si>
  <si>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</si>
  <si>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</si>
  <si>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</si>
  <si>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</si>
  <si>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</si>
  <si>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</si>
  <si>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</si>
  <si>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</si>
  <si>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</si>
  <si>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</si>
  <si>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-</t>
  </si>
  <si>
    <t>～</t>
  </si>
  <si>
    <t>湖西</t>
  </si>
  <si>
    <t xml:space="preserve"> NE</t>
  </si>
  <si>
    <t>NNW</t>
  </si>
  <si>
    <t>--</t>
  </si>
  <si>
    <t xml:space="preserve"> SW</t>
  </si>
  <si>
    <t>ENE</t>
  </si>
  <si>
    <t>SSE</t>
  </si>
  <si>
    <t>SSW</t>
  </si>
  <si>
    <t>&lt;0.014</t>
  </si>
  <si>
    <t>&lt;0.022</t>
  </si>
  <si>
    <t>&lt;0.0059</t>
  </si>
  <si>
    <t>&lt;0.019</t>
  </si>
  <si>
    <t>&lt;20</t>
  </si>
  <si>
    <t>&lt;9</t>
  </si>
  <si>
    <t>&lt;2</t>
  </si>
  <si>
    <t>&lt;0.006</t>
  </si>
  <si>
    <t>&lt;0.04</t>
  </si>
  <si>
    <t>&lt;0.2</t>
  </si>
  <si>
    <t>&lt;0.02</t>
  </si>
  <si>
    <t>&lt;0.001</t>
  </si>
  <si>
    <t>&lt;0.0005</t>
  </si>
  <si>
    <t>&lt;0.003</t>
  </si>
  <si>
    <t>&lt;0.05</t>
  </si>
  <si>
    <t>&lt;0.09</t>
  </si>
  <si>
    <t>&lt;0.031</t>
  </si>
  <si>
    <t>&lt;0.01</t>
  </si>
  <si>
    <t>Cd</t>
  </si>
  <si>
    <t xml:space="preserve"> SE</t>
  </si>
  <si>
    <t>Cd</t>
  </si>
  <si>
    <t>Cd</t>
  </si>
  <si>
    <t xml:space="preserve"> NW</t>
  </si>
  <si>
    <t xml:space="preserve">  N</t>
  </si>
  <si>
    <t>NNE</t>
  </si>
  <si>
    <t>WNW</t>
  </si>
  <si>
    <t>&lt;0.0077</t>
  </si>
  <si>
    <t>&lt;0.0086</t>
  </si>
  <si>
    <t>&lt;0.013</t>
  </si>
  <si>
    <t>&lt;0.005</t>
  </si>
  <si>
    <t>&lt;0.007</t>
  </si>
  <si>
    <t>&lt;0.0004</t>
  </si>
  <si>
    <t>&lt;8</t>
  </si>
  <si>
    <t>&lt;0.6</t>
  </si>
  <si>
    <t>&lt;0.06</t>
  </si>
  <si>
    <t>&lt;0.5</t>
  </si>
  <si>
    <t>&lt;0.03</t>
  </si>
  <si>
    <t>&lt;0.024</t>
  </si>
  <si>
    <t>&lt;0.3</t>
  </si>
  <si>
    <t>&lt;0.011</t>
  </si>
  <si>
    <t>&lt;0.062</t>
  </si>
  <si>
    <t>&lt;0.008</t>
  </si>
  <si>
    <t>&lt;0.0087</t>
  </si>
  <si>
    <t>&lt;0.023</t>
  </si>
  <si>
    <t>&lt;5</t>
  </si>
  <si>
    <t>&lt;10</t>
  </si>
  <si>
    <t>&lt;0.1</t>
  </si>
  <si>
    <t>&lt;6</t>
  </si>
  <si>
    <t>&lt;0.004</t>
  </si>
  <si>
    <t>&lt;0.002</t>
  </si>
  <si>
    <t>&lt;0.043</t>
  </si>
  <si>
    <t>&lt;0.047</t>
  </si>
  <si>
    <t>&lt;1</t>
  </si>
  <si>
    <t>&lt;0.08</t>
  </si>
  <si>
    <t>&lt;0.0006</t>
  </si>
  <si>
    <t>&lt;30</t>
  </si>
  <si>
    <t>&lt;0.0009</t>
  </si>
  <si>
    <t>-</t>
  </si>
  <si>
    <t>&lt;0.015</t>
  </si>
  <si>
    <t>zzz</t>
  </si>
  <si>
    <t>・10/19～10/20、10/22～10/23、10/30～10/31
　→　イオン成分測定時にコンタミの可能性有り。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</si>
</sst>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\-#,##0"/>
    <numFmt numFmtId="189" formatCode="&quot;\&quot;#,##0.00;[Red]&quot;\&quot;&quot;\&quot;&quot;\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\&quot;&quot;\&quot;\(0.00&quot;\&quot;&quot;\&quot;\)"/>
    <numFmt numFmtId="200" formatCode="0.000_);[Red]&quot;\&quot;&quot;\&quot;\(0.000&quot;\&quot;&quot;\&quot;\)"/>
    <numFmt numFmtId="201" formatCode="0.0_);[Red]&quot;\&quot;&quot;\&quot;\(0.0&quot;\&quot;&quot;\&quot;\)"/>
    <numFmt numFmtId="202" formatCode="0.0000_);[Red]&quot;\&quot;&quot;\&quot;\(0.0000&quot;\&quot;&quot;\&quot;\)"/>
    <numFmt numFmtId="203" formatCode="0.00_);[Red]&quot;\&quot;&quot;\&quot;&quot;\&quot;\(0.00&quot;\&quot;&quot;\&quot;&quot;\&quot;\)"/>
    <numFmt numFmtId="204" formatCode="0.000_);[Red]&quot;\&quot;&quot;\&quot;&quot;\&quot;\(0.000&quot;\&quot;&quot;\&quot;&quot;\&quot;\)"/>
    <numFmt numFmtId="205" formatCode="0.0_);[Red]&quot;\&quot;&quot;\&quot;&quot;\&quot;\(0.0&quot;\&quot;&quot;\&quot;&quot;\&quot;\)"/>
    <numFmt numFmtId="206" formatCode="0.0000_);[Red]&quot;\&quot;&quot;\&quot;&quot;\&quot;\(0.0000&quot;\&quot;&quot;\&quot;&quot;\&quot;\)"/>
    <numFmt numFmtId="207" formatCode="0.00_);[Red]&quot;\&quot;&quot;\&quot;&quot;\&quot;&quot;\&quot;\(0.00&quot;\&quot;&quot;\&quot;&quot;\&quot;&quot;\&quot;\)"/>
    <numFmt numFmtId="208" formatCode="0.000_);[Red]&quot;\&quot;&quot;\&quot;&quot;\&quot;&quot;\&quot;\(0.000&quot;\&quot;&quot;\&quot;&quot;\&quot;&quot;\&quot;\)"/>
    <numFmt numFmtId="209" formatCode="0.0_);[Red]&quot;\&quot;&quot;\&quot;&quot;\&quot;&quot;\&quot;\(0.0&quot;\&quot;&quot;\&quot;&quot;\&quot;&quot;\&quot;\)"/>
    <numFmt numFmtId="210" formatCode="0.0000_);[Red]&quot;\&quot;&quot;\&quot;&quot;\&quot;&quot;\&quot;\(0.0000&quot;\&quot;&quot;\&quot;&quot;\&quot;&quot;\&quot;\)"/>
    <numFmt numFmtId="211" formatCode="0.00000_);[Red]&quot;\&quot;&quot;\&quot;\(0.00000&quot;\&quot;&quot;\&quot;\)"/>
    <numFmt numFmtId="212" formatCode="0.0_);[Red]&quot;\&quot;&quot;\&quot;&quot;\&quot;&quot;\&quot;&quot;\&quot;&quot;\&quot;&quot;\&quot;&quot;\&quot;&quot;\&quot;&quot;\&quot;&quot;\&quot;&quot;\&quot;&quot;\&quot;&quot;\&quot;&quot;\&quot;&quot;\&quot;&quot;\&quot;\(0.0&quot;\&quot;&quot;\&quot;&quot;\&quot;&quot;\&quot;&quot;\&quot;&quot;\&quot;&quot;\&quot;&quot;\&quot;&quot;\&quot;&quot;\&quot;&quot;\&quot;&quot;\&quot;&quot;\&quot;&quot;\&quot;&quot;\&quot;&quot;\&quot;&quot;\&quot;\)"/>
    <numFmt numFmtId="213" formatCode="0.0_);[Red]\(0.0\)"/>
    <numFmt numFmtId="214" formatCode="0_);[Red]&quot;\&quot;&quot;\&quot;\(0&quot;\&quot;&quot;\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6"/>
      <color indexed="8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46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horizontal="right" vertical="center"/>
    </xf>
    <xf numFmtId="0" fontId="7" fillId="0" borderId="63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65" xfId="0" applyNumberFormat="1" applyFont="1" applyBorder="1" applyAlignment="1">
      <alignment horizontal="right" vertical="center"/>
    </xf>
    <xf numFmtId="0" fontId="7" fillId="0" borderId="67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right" vertical="center"/>
    </xf>
    <xf numFmtId="0" fontId="7" fillId="0" borderId="68" xfId="0" applyNumberFormat="1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61" xfId="0" applyNumberFormat="1" applyFont="1" applyBorder="1" applyAlignment="1">
      <alignment horizontal="right" vertical="center"/>
    </xf>
    <xf numFmtId="0" fontId="7" fillId="0" borderId="71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72" xfId="0" applyNumberFormat="1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7" fillId="0" borderId="75" xfId="0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right" vertical="center"/>
    </xf>
    <xf numFmtId="0" fontId="7" fillId="0" borderId="74" xfId="0" applyNumberFormat="1" applyFont="1" applyBorder="1" applyAlignment="1">
      <alignment horizontal="right" vertical="center"/>
    </xf>
    <xf numFmtId="0" fontId="7" fillId="0" borderId="75" xfId="0" applyNumberFormat="1" applyFont="1" applyBorder="1" applyAlignment="1">
      <alignment horizontal="right" vertical="center"/>
    </xf>
    <xf numFmtId="0" fontId="7" fillId="0" borderId="53" xfId="0" applyNumberFormat="1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0" fontId="7" fillId="0" borderId="78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79" xfId="0" applyFont="1" applyBorder="1" applyAlignment="1">
      <alignment horizontal="right" vertical="center"/>
    </xf>
    <xf numFmtId="0" fontId="7" fillId="0" borderId="80" xfId="0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77" xfId="0" applyNumberFormat="1" applyFont="1" applyBorder="1" applyAlignment="1">
      <alignment horizontal="right" vertical="center"/>
    </xf>
    <xf numFmtId="0" fontId="7" fillId="0" borderId="80" xfId="0" applyNumberFormat="1" applyFont="1" applyBorder="1" applyAlignment="1">
      <alignment horizontal="right" vertical="center"/>
    </xf>
    <xf numFmtId="0" fontId="7" fillId="0" borderId="78" xfId="0" applyNumberFormat="1" applyFont="1" applyBorder="1" applyAlignment="1">
      <alignment horizontal="right" vertical="center"/>
    </xf>
    <xf numFmtId="0" fontId="7" fillId="0" borderId="81" xfId="0" applyNumberFormat="1" applyFont="1" applyBorder="1" applyAlignment="1">
      <alignment horizontal="right" vertical="center"/>
    </xf>
    <xf numFmtId="0" fontId="7" fillId="0" borderId="82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83" xfId="0" applyFont="1" applyBorder="1" applyAlignment="1">
      <alignment horizontal="right" vertical="center"/>
    </xf>
    <xf numFmtId="0" fontId="7" fillId="0" borderId="84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55" xfId="0" applyNumberFormat="1" applyFont="1" applyBorder="1" applyAlignment="1">
      <alignment horizontal="right" vertical="center"/>
    </xf>
    <xf numFmtId="0" fontId="7" fillId="0" borderId="84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7" fillId="0" borderId="8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7" fillId="0" borderId="87" xfId="0" applyFont="1" applyBorder="1" applyAlignment="1">
      <alignment horizontal="right" vertical="center"/>
    </xf>
    <xf numFmtId="0" fontId="7" fillId="0" borderId="88" xfId="0" applyFont="1" applyBorder="1" applyAlignment="1">
      <alignment horizontal="right" vertical="center"/>
    </xf>
    <xf numFmtId="0" fontId="7" fillId="0" borderId="28" xfId="0" applyNumberFormat="1" applyFont="1" applyBorder="1" applyAlignment="1">
      <alignment horizontal="right" vertical="center"/>
    </xf>
    <xf numFmtId="0" fontId="7" fillId="0" borderId="87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0" fontId="7" fillId="0" borderId="88" xfId="0" applyNumberFormat="1" applyFont="1" applyBorder="1" applyAlignment="1">
      <alignment horizontal="right" vertical="center"/>
    </xf>
    <xf numFmtId="0" fontId="7" fillId="0" borderId="89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37" xfId="0" applyNumberFormat="1" applyFont="1" applyBorder="1" applyAlignment="1">
      <alignment horizontal="right" vertical="center"/>
    </xf>
    <xf numFmtId="0" fontId="7" fillId="0" borderId="35" xfId="0" applyNumberFormat="1" applyFont="1" applyBorder="1" applyAlignment="1">
      <alignment horizontal="right" vertical="center"/>
    </xf>
    <xf numFmtId="0" fontId="7" fillId="0" borderId="38" xfId="0" applyNumberFormat="1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0" fontId="7" fillId="0" borderId="92" xfId="0" applyFont="1" applyBorder="1" applyAlignment="1">
      <alignment horizontal="right" vertical="center"/>
    </xf>
    <xf numFmtId="0" fontId="7" fillId="0" borderId="93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57" xfId="0" applyNumberFormat="1" applyFont="1" applyBorder="1" applyAlignment="1">
      <alignment horizontal="right" vertical="center"/>
    </xf>
    <xf numFmtId="0" fontId="7" fillId="0" borderId="31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right" vertical="center"/>
    </xf>
    <xf numFmtId="0" fontId="7" fillId="0" borderId="91" xfId="0" applyNumberFormat="1" applyFont="1" applyBorder="1" applyAlignment="1">
      <alignment horizontal="right" vertical="center"/>
    </xf>
    <xf numFmtId="0" fontId="7" fillId="11" borderId="23" xfId="0" applyFont="1" applyFill="1" applyBorder="1" applyAlignment="1">
      <alignment horizontal="right" vertical="center"/>
    </xf>
    <xf numFmtId="0" fontId="7" fillId="11" borderId="67" xfId="0" applyFont="1" applyFill="1" applyBorder="1" applyAlignment="1">
      <alignment horizontal="right" vertical="center"/>
    </xf>
    <xf numFmtId="0" fontId="7" fillId="11" borderId="71" xfId="0" applyFont="1" applyFill="1" applyBorder="1" applyAlignment="1">
      <alignment horizontal="right" vertical="center"/>
    </xf>
    <xf numFmtId="0" fontId="7" fillId="11" borderId="74" xfId="0" applyFont="1" applyFill="1" applyBorder="1" applyAlignment="1">
      <alignment horizontal="right" vertical="center"/>
    </xf>
    <xf numFmtId="0" fontId="7" fillId="11" borderId="80" xfId="0" applyFont="1" applyFill="1" applyBorder="1" applyAlignment="1">
      <alignment horizontal="right" vertical="center"/>
    </xf>
    <xf numFmtId="0" fontId="7" fillId="11" borderId="84" xfId="0" applyFont="1" applyFill="1" applyBorder="1" applyAlignment="1">
      <alignment horizontal="right" vertical="center"/>
    </xf>
    <xf numFmtId="0" fontId="7" fillId="11" borderId="87" xfId="0" applyFont="1" applyFill="1" applyBorder="1" applyAlignment="1">
      <alignment horizontal="right" vertical="center"/>
    </xf>
    <xf numFmtId="0" fontId="7" fillId="11" borderId="37" xfId="0" applyFont="1" applyFill="1" applyBorder="1" applyAlignment="1">
      <alignment horizontal="right" vertical="center"/>
    </xf>
    <xf numFmtId="0" fontId="7" fillId="11" borderId="22" xfId="0" applyFont="1" applyFill="1" applyBorder="1" applyAlignment="1">
      <alignment horizontal="right" vertical="center"/>
    </xf>
    <xf numFmtId="0" fontId="7" fillId="11" borderId="65" xfId="0" applyFont="1" applyFill="1" applyBorder="1" applyAlignment="1">
      <alignment horizontal="right" vertical="center"/>
    </xf>
    <xf numFmtId="0" fontId="7" fillId="11" borderId="57" xfId="0" applyFont="1" applyFill="1" applyBorder="1" applyAlignment="1">
      <alignment horizontal="right" vertical="center"/>
    </xf>
    <xf numFmtId="0" fontId="7" fillId="11" borderId="55" xfId="0" applyFont="1" applyFill="1" applyBorder="1" applyAlignment="1">
      <alignment horizontal="right" vertical="center"/>
    </xf>
    <xf numFmtId="0" fontId="7" fillId="11" borderId="36" xfId="0" applyFont="1" applyFill="1" applyBorder="1" applyAlignment="1">
      <alignment horizontal="right" vertical="center"/>
    </xf>
    <xf numFmtId="0" fontId="7" fillId="11" borderId="21" xfId="0" applyNumberFormat="1" applyFont="1" applyFill="1" applyBorder="1" applyAlignment="1">
      <alignment horizontal="right" vertical="center"/>
    </xf>
    <xf numFmtId="0" fontId="7" fillId="11" borderId="27" xfId="0" applyFont="1" applyFill="1" applyBorder="1" applyAlignment="1">
      <alignment horizontal="right" vertical="center"/>
    </xf>
    <xf numFmtId="0" fontId="7" fillId="11" borderId="50" xfId="0" applyNumberFormat="1" applyFont="1" applyFill="1" applyBorder="1" applyAlignment="1">
      <alignment horizontal="right" vertical="center"/>
    </xf>
    <xf numFmtId="0" fontId="7" fillId="11" borderId="27" xfId="0" applyNumberFormat="1" applyFont="1" applyFill="1" applyBorder="1" applyAlignment="1">
      <alignment horizontal="right" vertical="center"/>
    </xf>
    <xf numFmtId="0" fontId="7" fillId="11" borderId="53" xfId="0" applyFont="1" applyFill="1" applyBorder="1" applyAlignment="1">
      <alignment horizontal="right" vertical="center"/>
    </xf>
    <xf numFmtId="0" fontId="7" fillId="11" borderId="78" xfId="0" applyFont="1" applyFill="1" applyBorder="1" applyAlignment="1">
      <alignment horizontal="right" vertical="center"/>
    </xf>
    <xf numFmtId="0" fontId="7" fillId="11" borderId="33" xfId="0" applyNumberFormat="1" applyFont="1" applyFill="1" applyBorder="1" applyAlignment="1">
      <alignment horizontal="right" vertical="center"/>
    </xf>
    <xf numFmtId="0" fontId="7" fillId="11" borderId="49" xfId="0" applyNumberFormat="1" applyFont="1" applyFill="1" applyBorder="1" applyAlignment="1">
      <alignment horizontal="right" vertical="center"/>
    </xf>
    <xf numFmtId="0" fontId="7" fillId="11" borderId="35" xfId="0" applyNumberFormat="1" applyFont="1" applyFill="1" applyBorder="1" applyAlignment="1">
      <alignment horizontal="right" vertical="center"/>
    </xf>
    <xf numFmtId="0" fontId="7" fillId="11" borderId="78" xfId="0" applyNumberFormat="1" applyFont="1" applyFill="1" applyBorder="1" applyAlignment="1">
      <alignment horizontal="right" vertical="center"/>
    </xf>
    <xf numFmtId="0" fontId="7" fillId="11" borderId="35" xfId="0" applyFont="1" applyFill="1" applyBorder="1" applyAlignment="1">
      <alignment horizontal="right" vertical="center"/>
    </xf>
    <xf numFmtId="0" fontId="7" fillId="11" borderId="22" xfId="0" applyNumberFormat="1" applyFont="1" applyFill="1" applyBorder="1" applyAlignment="1">
      <alignment horizontal="right" vertical="center"/>
    </xf>
    <xf numFmtId="0" fontId="7" fillId="11" borderId="23" xfId="0" applyNumberFormat="1" applyFont="1" applyFill="1" applyBorder="1" applyAlignment="1">
      <alignment horizontal="right" vertical="center"/>
    </xf>
    <xf numFmtId="0" fontId="7" fillId="11" borderId="65" xfId="0" applyNumberFormat="1" applyFont="1" applyFill="1" applyBorder="1" applyAlignment="1">
      <alignment horizontal="right" vertical="center"/>
    </xf>
    <xf numFmtId="0" fontId="7" fillId="11" borderId="67" xfId="0" applyNumberFormat="1" applyFont="1" applyFill="1" applyBorder="1" applyAlignment="1">
      <alignment horizontal="right" vertical="center"/>
    </xf>
    <xf numFmtId="0" fontId="7" fillId="11" borderId="57" xfId="0" applyNumberFormat="1" applyFont="1" applyFill="1" applyBorder="1" applyAlignment="1">
      <alignment horizontal="right" vertical="center"/>
    </xf>
    <xf numFmtId="0" fontId="7" fillId="11" borderId="31" xfId="0" applyNumberFormat="1" applyFont="1" applyFill="1" applyBorder="1" applyAlignment="1">
      <alignment horizontal="right" vertical="center"/>
    </xf>
    <xf numFmtId="0" fontId="7" fillId="11" borderId="31" xfId="0" applyFont="1" applyFill="1" applyBorder="1" applyAlignment="1">
      <alignment horizontal="right" vertical="center"/>
    </xf>
    <xf numFmtId="0" fontId="7" fillId="11" borderId="55" xfId="0" applyNumberFormat="1" applyFont="1" applyFill="1" applyBorder="1" applyAlignment="1">
      <alignment horizontal="right" vertical="center"/>
    </xf>
    <xf numFmtId="0" fontId="7" fillId="11" borderId="84" xfId="0" applyNumberFormat="1" applyFont="1" applyFill="1" applyBorder="1" applyAlignment="1">
      <alignment horizontal="right" vertical="center"/>
    </xf>
    <xf numFmtId="0" fontId="7" fillId="11" borderId="36" xfId="0" applyNumberFormat="1" applyFont="1" applyFill="1" applyBorder="1" applyAlignment="1">
      <alignment horizontal="right" vertical="center"/>
    </xf>
    <xf numFmtId="0" fontId="7" fillId="11" borderId="37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84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2" fillId="0" borderId="109" xfId="0" applyFont="1" applyFill="1" applyBorder="1" applyAlignment="1">
      <alignment horizontal="center" vertical="center"/>
    </xf>
    <xf numFmtId="0" fontId="32" fillId="0" borderId="107" xfId="0" applyFont="1" applyFill="1" applyBorder="1" applyAlignment="1">
      <alignment horizontal="center" vertical="center"/>
    </xf>
    <xf numFmtId="0" fontId="5" fillId="24" borderId="110" xfId="0" applyFont="1" applyFill="1" applyBorder="1" applyAlignment="1">
      <alignment horizontal="center" vertical="center"/>
    </xf>
    <xf numFmtId="0" fontId="5" fillId="24" borderId="111" xfId="0" applyFont="1" applyFill="1" applyBorder="1" applyAlignment="1">
      <alignment horizontal="center" vertical="center"/>
    </xf>
    <xf numFmtId="0" fontId="5" fillId="24" borderId="112" xfId="0" applyFont="1" applyFill="1" applyBorder="1" applyAlignment="1">
      <alignment horizontal="center" vertical="center"/>
    </xf>
    <xf numFmtId="0" fontId="38" fillId="0" borderId="21" xfId="0" applyNumberFormat="1" applyFont="1" applyBorder="1" applyAlignment="1">
      <alignment horizontal="right" vertical="center"/>
    </xf>
    <xf numFmtId="0" fontId="38" fillId="0" borderId="27" xfId="0" applyNumberFormat="1" applyFont="1" applyBorder="1" applyAlignment="1">
      <alignment horizontal="right" vertical="center"/>
    </xf>
    <xf numFmtId="0" fontId="7" fillId="0" borderId="27" xfId="0" applyNumberFormat="1" applyFont="1" applyFill="1" applyBorder="1" applyAlignment="1">
      <alignment horizontal="right" vertical="center"/>
    </xf>
    <xf numFmtId="0" fontId="7" fillId="11" borderId="74" xfId="0" applyNumberFormat="1" applyFont="1" applyFill="1" applyBorder="1" applyAlignment="1">
      <alignment horizontal="right" vertical="center"/>
    </xf>
    <xf numFmtId="0" fontId="38" fillId="11" borderId="113" xfId="0" applyNumberFormat="1" applyFont="1" applyFill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0" fontId="38" fillId="0" borderId="62" xfId="0" applyFont="1" applyBorder="1" applyAlignment="1">
      <alignment horizontal="right" vertical="center"/>
    </xf>
    <xf numFmtId="0" fontId="38" fillId="0" borderId="21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38" fillId="0" borderId="24" xfId="0" applyFont="1" applyBorder="1" applyAlignment="1">
      <alignment horizontal="right" vertical="center"/>
    </xf>
    <xf numFmtId="0" fontId="38" fillId="0" borderId="22" xfId="0" applyNumberFormat="1" applyFont="1" applyBorder="1" applyAlignment="1">
      <alignment horizontal="right" vertical="center"/>
    </xf>
    <xf numFmtId="0" fontId="38" fillId="0" borderId="23" xfId="0" applyNumberFormat="1" applyFont="1" applyBorder="1" applyAlignment="1">
      <alignment horizontal="right" vertical="center"/>
    </xf>
    <xf numFmtId="0" fontId="38" fillId="11" borderId="23" xfId="0" applyNumberFormat="1" applyFont="1" applyFill="1" applyBorder="1" applyAlignment="1">
      <alignment horizontal="right" vertical="center"/>
    </xf>
    <xf numFmtId="0" fontId="38" fillId="0" borderId="63" xfId="0" applyNumberFormat="1" applyFont="1" applyBorder="1" applyAlignment="1">
      <alignment horizontal="right" vertical="center"/>
    </xf>
    <xf numFmtId="0" fontId="38" fillId="0" borderId="24" xfId="0" applyNumberFormat="1" applyFont="1" applyBorder="1" applyAlignment="1">
      <alignment horizontal="right" vertical="center"/>
    </xf>
    <xf numFmtId="0" fontId="38" fillId="0" borderId="64" xfId="0" applyFont="1" applyBorder="1" applyAlignment="1">
      <alignment horizontal="right" vertical="center"/>
    </xf>
    <xf numFmtId="0" fontId="38" fillId="0" borderId="65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38" fillId="0" borderId="26" xfId="0" applyFont="1" applyBorder="1" applyAlignment="1">
      <alignment horizontal="right" vertical="center"/>
    </xf>
    <xf numFmtId="0" fontId="38" fillId="0" borderId="66" xfId="0" applyFont="1" applyBorder="1" applyAlignment="1">
      <alignment horizontal="right" vertical="center"/>
    </xf>
    <xf numFmtId="0" fontId="38" fillId="0" borderId="67" xfId="0" applyFont="1" applyBorder="1" applyAlignment="1">
      <alignment horizontal="right" vertical="center"/>
    </xf>
    <xf numFmtId="0" fontId="38" fillId="0" borderId="68" xfId="0" applyFont="1" applyBorder="1" applyAlignment="1">
      <alignment horizontal="right" vertical="center"/>
    </xf>
    <xf numFmtId="0" fontId="38" fillId="0" borderId="65" xfId="0" applyNumberFormat="1" applyFont="1" applyBorder="1" applyAlignment="1">
      <alignment horizontal="right" vertical="center"/>
    </xf>
    <xf numFmtId="0" fontId="38" fillId="0" borderId="67" xfId="0" applyNumberFormat="1" applyFont="1" applyBorder="1" applyAlignment="1">
      <alignment horizontal="right" vertical="center"/>
    </xf>
    <xf numFmtId="0" fontId="38" fillId="11" borderId="67" xfId="0" applyNumberFormat="1" applyFont="1" applyFill="1" applyBorder="1" applyAlignment="1">
      <alignment horizontal="right" vertical="center"/>
    </xf>
    <xf numFmtId="0" fontId="38" fillId="0" borderId="68" xfId="0" applyNumberFormat="1" applyFont="1" applyBorder="1" applyAlignment="1">
      <alignment horizontal="right" vertical="center"/>
    </xf>
    <xf numFmtId="0" fontId="38" fillId="0" borderId="69" xfId="0" applyFont="1" applyBorder="1" applyAlignment="1">
      <alignment horizontal="right" vertical="center"/>
    </xf>
    <xf numFmtId="0" fontId="38" fillId="0" borderId="57" xfId="0" applyFont="1" applyBorder="1" applyAlignment="1">
      <alignment horizontal="right" vertical="center"/>
    </xf>
    <xf numFmtId="0" fontId="38" fillId="0" borderId="30" xfId="0" applyFont="1" applyBorder="1" applyAlignment="1">
      <alignment horizontal="right" vertical="center"/>
    </xf>
    <xf numFmtId="0" fontId="38" fillId="0" borderId="31" xfId="0" applyFont="1" applyBorder="1" applyAlignment="1">
      <alignment horizontal="right" vertical="center"/>
    </xf>
    <xf numFmtId="0" fontId="38" fillId="0" borderId="91" xfId="0" applyFont="1" applyBorder="1" applyAlignment="1">
      <alignment horizontal="right" vertical="center"/>
    </xf>
    <xf numFmtId="0" fontId="38" fillId="0" borderId="92" xfId="0" applyFont="1" applyBorder="1" applyAlignment="1">
      <alignment horizontal="right" vertical="center"/>
    </xf>
    <xf numFmtId="0" fontId="38" fillId="0" borderId="93" xfId="0" applyFont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0" fontId="38" fillId="0" borderId="57" xfId="0" applyNumberFormat="1" applyFont="1" applyBorder="1" applyAlignment="1">
      <alignment horizontal="right" vertical="center"/>
    </xf>
    <xf numFmtId="0" fontId="38" fillId="0" borderId="31" xfId="0" applyNumberFormat="1" applyFont="1" applyBorder="1" applyAlignment="1">
      <alignment horizontal="right" vertical="center"/>
    </xf>
    <xf numFmtId="0" fontId="38" fillId="11" borderId="31" xfId="0" applyFont="1" applyFill="1" applyBorder="1" applyAlignment="1">
      <alignment horizontal="right" vertical="center"/>
    </xf>
    <xf numFmtId="0" fontId="38" fillId="0" borderId="30" xfId="0" applyNumberFormat="1" applyFont="1" applyBorder="1" applyAlignment="1">
      <alignment horizontal="right" vertical="center"/>
    </xf>
    <xf numFmtId="0" fontId="38" fillId="0" borderId="91" xfId="0" applyNumberFormat="1" applyFont="1" applyBorder="1" applyAlignment="1">
      <alignment horizontal="right" vertical="center"/>
    </xf>
    <xf numFmtId="0" fontId="38" fillId="0" borderId="55" xfId="0" applyFont="1" applyBorder="1" applyAlignment="1">
      <alignment horizontal="right" vertical="center"/>
    </xf>
    <xf numFmtId="0" fontId="38" fillId="0" borderId="33" xfId="0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0" fontId="38" fillId="0" borderId="83" xfId="0" applyFont="1" applyBorder="1" applyAlignment="1">
      <alignment horizontal="right" vertical="center"/>
    </xf>
    <xf numFmtId="0" fontId="38" fillId="0" borderId="84" xfId="0" applyFont="1" applyBorder="1" applyAlignment="1">
      <alignment horizontal="right" vertical="center"/>
    </xf>
    <xf numFmtId="0" fontId="38" fillId="0" borderId="63" xfId="0" applyFont="1" applyBorder="1" applyAlignment="1">
      <alignment horizontal="right" vertical="center"/>
    </xf>
    <xf numFmtId="0" fontId="38" fillId="0" borderId="55" xfId="0" applyNumberFormat="1" applyFont="1" applyBorder="1" applyAlignment="1">
      <alignment horizontal="right" vertical="center"/>
    </xf>
    <xf numFmtId="0" fontId="38" fillId="0" borderId="84" xfId="0" applyNumberFormat="1" applyFont="1" applyBorder="1" applyAlignment="1">
      <alignment horizontal="right" vertical="center"/>
    </xf>
    <xf numFmtId="0" fontId="38" fillId="11" borderId="84" xfId="0" applyFont="1" applyFill="1" applyBorder="1" applyAlignment="1">
      <alignment horizontal="right" vertical="center"/>
    </xf>
    <xf numFmtId="0" fontId="38" fillId="0" borderId="33" xfId="0" applyNumberFormat="1" applyFont="1" applyBorder="1" applyAlignment="1">
      <alignment horizontal="right" vertical="center"/>
    </xf>
    <xf numFmtId="0" fontId="38" fillId="0" borderId="85" xfId="0" applyFont="1" applyBorder="1" applyAlignment="1">
      <alignment horizontal="right" vertical="center"/>
    </xf>
    <xf numFmtId="0" fontId="38" fillId="11" borderId="84" xfId="0" applyNumberFormat="1" applyFont="1" applyFill="1" applyBorder="1" applyAlignment="1">
      <alignment horizontal="right" vertical="center"/>
    </xf>
    <xf numFmtId="0" fontId="38" fillId="0" borderId="61" xfId="0" applyFont="1" applyBorder="1" applyAlignment="1">
      <alignment horizontal="right" vertical="center"/>
    </xf>
    <xf numFmtId="0" fontId="38" fillId="0" borderId="50" xfId="0" applyFont="1" applyBorder="1" applyAlignment="1">
      <alignment horizontal="right" vertical="center"/>
    </xf>
    <xf numFmtId="0" fontId="38" fillId="0" borderId="41" xfId="0" applyFont="1" applyBorder="1" applyAlignment="1">
      <alignment horizontal="right" vertical="center"/>
    </xf>
    <xf numFmtId="0" fontId="38" fillId="11" borderId="31" xfId="0" applyNumberFormat="1" applyFont="1" applyFill="1" applyBorder="1" applyAlignment="1">
      <alignment horizontal="right" vertical="center"/>
    </xf>
    <xf numFmtId="0" fontId="38" fillId="0" borderId="36" xfId="0" applyFont="1" applyBorder="1" applyAlignment="1">
      <alignment horizontal="right" vertical="center"/>
    </xf>
    <xf numFmtId="0" fontId="38" fillId="0" borderId="35" xfId="0" applyFont="1" applyBorder="1" applyAlignment="1">
      <alignment horizontal="right" vertical="center"/>
    </xf>
    <xf numFmtId="0" fontId="38" fillId="0" borderId="34" xfId="0" applyFont="1" applyBorder="1" applyAlignment="1">
      <alignment horizontal="right" vertical="center"/>
    </xf>
    <xf numFmtId="0" fontId="38" fillId="0" borderId="90" xfId="0" applyFont="1" applyBorder="1" applyAlignment="1">
      <alignment horizontal="right" vertical="center"/>
    </xf>
    <xf numFmtId="0" fontId="38" fillId="0" borderId="37" xfId="0" applyFont="1" applyBorder="1" applyAlignment="1">
      <alignment horizontal="right" vertical="center"/>
    </xf>
    <xf numFmtId="0" fontId="38" fillId="0" borderId="38" xfId="0" applyFont="1" applyBorder="1" applyAlignment="1">
      <alignment horizontal="right" vertical="center"/>
    </xf>
    <xf numFmtId="0" fontId="38" fillId="0" borderId="103" xfId="0" applyNumberFormat="1" applyFont="1" applyBorder="1" applyAlignment="1">
      <alignment horizontal="right" vertical="center"/>
    </xf>
    <xf numFmtId="0" fontId="38" fillId="0" borderId="37" xfId="0" applyNumberFormat="1" applyFont="1" applyBorder="1" applyAlignment="1">
      <alignment horizontal="right" vertical="center"/>
    </xf>
    <xf numFmtId="0" fontId="38" fillId="0" borderId="36" xfId="0" applyNumberFormat="1" applyFont="1" applyBorder="1" applyAlignment="1">
      <alignment horizontal="right" vertical="center"/>
    </xf>
    <xf numFmtId="0" fontId="38" fillId="0" borderId="38" xfId="0" applyNumberFormat="1" applyFont="1" applyBorder="1" applyAlignment="1">
      <alignment horizontal="right" vertical="center"/>
    </xf>
    <xf numFmtId="0" fontId="38" fillId="0" borderId="35" xfId="0" applyNumberFormat="1" applyFont="1" applyBorder="1" applyAlignment="1">
      <alignment horizontal="right" vertical="center"/>
    </xf>
    <xf numFmtId="0" fontId="7" fillId="0" borderId="62" xfId="0" applyNumberFormat="1" applyFont="1" applyBorder="1" applyAlignment="1">
      <alignment horizontal="right" vertical="center"/>
    </xf>
    <xf numFmtId="0" fontId="38" fillId="0" borderId="113" xfId="0" applyNumberFormat="1" applyFont="1" applyFill="1" applyBorder="1" applyAlignment="1" applyProtection="1">
      <alignment horizontal="right" vertical="center"/>
      <protection locked="0"/>
    </xf>
    <xf numFmtId="0" fontId="38" fillId="0" borderId="101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0" zoomScaleNormal="70" zoomScaleSheetLayoutView="70" zoomScalePageLayoutView="0" workbookViewId="0" topLeftCell="AV6">
      <selection activeCell="BV34" sqref="BV3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271" t="s">
        <v>163</v>
      </c>
      <c r="E2" s="272"/>
      <c r="F2" s="272"/>
      <c r="G2" s="272"/>
      <c r="H2" s="272"/>
      <c r="I2" s="273"/>
      <c r="T2" s="59"/>
      <c r="U2" s="59"/>
      <c r="V2" s="59"/>
      <c r="W2" s="59"/>
      <c r="X2" s="60"/>
      <c r="Y2" s="60"/>
      <c r="Z2" s="60"/>
      <c r="AX2" s="90" t="s">
        <v>159</v>
      </c>
      <c r="BF2" s="89"/>
      <c r="BJ2" s="8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90" t="s">
        <v>160</v>
      </c>
      <c r="BF3" s="89"/>
      <c r="BJ3" s="87"/>
      <c r="BV3" s="88" t="s">
        <v>158</v>
      </c>
    </row>
    <row r="4" spans="2:74" ht="30.75" customHeight="1">
      <c r="B4" s="5"/>
      <c r="C4" s="5"/>
      <c r="D4" s="266" t="s">
        <v>98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82</v>
      </c>
      <c r="R4" s="264"/>
      <c r="S4" s="264"/>
      <c r="T4" s="264"/>
      <c r="U4" s="264"/>
      <c r="V4" s="264"/>
      <c r="W4" s="265"/>
      <c r="X4" s="66" t="s">
        <v>106</v>
      </c>
      <c r="Y4" s="263" t="s">
        <v>35</v>
      </c>
      <c r="Z4" s="264"/>
      <c r="AA4" s="264"/>
      <c r="AB4" s="264"/>
      <c r="AC4" s="264"/>
      <c r="AD4" s="264"/>
      <c r="AE4" s="264"/>
      <c r="AF4" s="265"/>
      <c r="AG4" s="263" t="s">
        <v>36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37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10" t="s">
        <v>30</v>
      </c>
    </row>
    <row r="5" spans="2:74" ht="19.5" customHeight="1">
      <c r="B5" s="250" t="s">
        <v>27</v>
      </c>
      <c r="C5" s="248"/>
      <c r="D5" s="269" t="s">
        <v>99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9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53" t="s">
        <v>91</v>
      </c>
      <c r="X5" s="56" t="s">
        <v>44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59</v>
      </c>
      <c r="BL5" s="9" t="s">
        <v>60</v>
      </c>
      <c r="BM5" s="9" t="s">
        <v>61</v>
      </c>
      <c r="BN5" s="9" t="s">
        <v>62</v>
      </c>
      <c r="BO5" s="9" t="s">
        <v>63</v>
      </c>
      <c r="BP5" s="8" t="s">
        <v>64</v>
      </c>
      <c r="BQ5" s="6" t="s">
        <v>65</v>
      </c>
      <c r="BR5" s="6" t="s">
        <v>66</v>
      </c>
      <c r="BS5" s="6" t="s">
        <v>67</v>
      </c>
      <c r="BT5" s="6" t="s">
        <v>68</v>
      </c>
      <c r="BU5" s="10" t="s">
        <v>69</v>
      </c>
      <c r="BV5" s="14" t="s">
        <v>189</v>
      </c>
    </row>
    <row r="6" spans="2:74" ht="19.5" customHeight="1">
      <c r="B6" s="230"/>
      <c r="C6" s="232"/>
      <c r="D6" s="234" t="s">
        <v>100</v>
      </c>
      <c r="E6" s="235"/>
      <c r="F6" s="70" t="s">
        <v>101</v>
      </c>
      <c r="G6" s="70" t="s">
        <v>102</v>
      </c>
      <c r="H6" s="70" t="s">
        <v>103</v>
      </c>
      <c r="I6" s="70" t="s">
        <v>96</v>
      </c>
      <c r="J6" s="70" t="s">
        <v>104</v>
      </c>
      <c r="K6" s="235" t="s">
        <v>100</v>
      </c>
      <c r="L6" s="235"/>
      <c r="M6" s="70" t="s">
        <v>101</v>
      </c>
      <c r="N6" s="70" t="s">
        <v>102</v>
      </c>
      <c r="O6" s="70" t="s">
        <v>103</v>
      </c>
      <c r="P6" s="70" t="s">
        <v>96</v>
      </c>
      <c r="Q6" s="241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52" t="s">
        <v>89</v>
      </c>
      <c r="X6" s="51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50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51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5" t="s">
        <v>71</v>
      </c>
    </row>
    <row r="7" spans="2:74" ht="19.5" customHeight="1">
      <c r="B7" s="11" t="s">
        <v>28</v>
      </c>
      <c r="C7" s="20" t="s">
        <v>107</v>
      </c>
      <c r="D7" s="62" t="s">
        <v>105</v>
      </c>
      <c r="E7" s="55">
        <v>29</v>
      </c>
      <c r="F7" s="55">
        <v>5</v>
      </c>
      <c r="G7" s="55">
        <v>10</v>
      </c>
      <c r="H7" s="55">
        <v>10</v>
      </c>
      <c r="I7" s="55">
        <v>0</v>
      </c>
      <c r="J7" s="55" t="s">
        <v>162</v>
      </c>
      <c r="K7" s="55" t="s">
        <v>105</v>
      </c>
      <c r="L7" s="55">
        <v>29</v>
      </c>
      <c r="M7" s="55">
        <v>5</v>
      </c>
      <c r="N7" s="55">
        <v>11</v>
      </c>
      <c r="O7" s="55">
        <v>9</v>
      </c>
      <c r="P7" s="55">
        <v>59</v>
      </c>
      <c r="Q7" s="91" t="s">
        <v>164</v>
      </c>
      <c r="R7" s="92">
        <v>2.2</v>
      </c>
      <c r="S7" s="93">
        <v>17.5</v>
      </c>
      <c r="T7" s="93">
        <v>81</v>
      </c>
      <c r="U7" s="93">
        <v>16.5</v>
      </c>
      <c r="V7" s="93">
        <v>1006.2</v>
      </c>
      <c r="W7" s="94">
        <v>7.4</v>
      </c>
      <c r="X7" s="92">
        <v>10</v>
      </c>
      <c r="Y7" s="91" t="s">
        <v>221</v>
      </c>
      <c r="Z7" s="95">
        <v>0.47</v>
      </c>
      <c r="AA7" s="95">
        <v>2</v>
      </c>
      <c r="AB7" s="96">
        <v>0.058</v>
      </c>
      <c r="AC7" s="95">
        <v>1.1</v>
      </c>
      <c r="AD7" s="95">
        <v>0.033</v>
      </c>
      <c r="AE7" s="190">
        <v>0.0081</v>
      </c>
      <c r="AF7" s="94" t="s">
        <v>222</v>
      </c>
      <c r="AG7" s="97">
        <v>53</v>
      </c>
      <c r="AH7" s="98">
        <v>50</v>
      </c>
      <c r="AI7" s="98">
        <v>70</v>
      </c>
      <c r="AJ7" s="98">
        <v>46</v>
      </c>
      <c r="AK7" s="95" t="s">
        <v>215</v>
      </c>
      <c r="AL7" s="98">
        <v>0.01</v>
      </c>
      <c r="AM7" s="98">
        <v>2</v>
      </c>
      <c r="AN7" s="98">
        <v>2.8</v>
      </c>
      <c r="AO7" s="98" t="s">
        <v>223</v>
      </c>
      <c r="AP7" s="98">
        <v>6.1</v>
      </c>
      <c r="AQ7" s="98">
        <v>80</v>
      </c>
      <c r="AR7" s="98">
        <v>0.016</v>
      </c>
      <c r="AS7" s="98">
        <v>0.1</v>
      </c>
      <c r="AT7" s="98">
        <v>2.6</v>
      </c>
      <c r="AU7" s="98">
        <v>24</v>
      </c>
      <c r="AV7" s="98">
        <v>0.5</v>
      </c>
      <c r="AW7" s="98">
        <v>0.8</v>
      </c>
      <c r="AX7" s="98">
        <v>0.23</v>
      </c>
      <c r="AY7" s="98">
        <v>0.86</v>
      </c>
      <c r="AZ7" s="98">
        <v>0.5</v>
      </c>
      <c r="BA7" s="98">
        <v>0.036</v>
      </c>
      <c r="BB7" s="98" t="s">
        <v>224</v>
      </c>
      <c r="BC7" s="98">
        <v>0.07</v>
      </c>
      <c r="BD7" s="98">
        <v>0.1</v>
      </c>
      <c r="BE7" s="98" t="s">
        <v>225</v>
      </c>
      <c r="BF7" s="93" t="s">
        <v>220</v>
      </c>
      <c r="BG7" s="99">
        <v>1.6</v>
      </c>
      <c r="BH7" s="203" t="s">
        <v>225</v>
      </c>
      <c r="BI7" s="203">
        <v>0.0027</v>
      </c>
      <c r="BJ7" s="98">
        <v>6.2</v>
      </c>
      <c r="BK7" s="97" t="s">
        <v>201</v>
      </c>
      <c r="BL7" s="100">
        <v>0.46</v>
      </c>
      <c r="BM7" s="101">
        <v>0.34</v>
      </c>
      <c r="BN7" s="101">
        <v>0.11</v>
      </c>
      <c r="BO7" s="101">
        <v>0.47</v>
      </c>
      <c r="BP7" s="98">
        <v>0.33</v>
      </c>
      <c r="BQ7" s="99">
        <v>0.44</v>
      </c>
      <c r="BR7" s="99">
        <v>0.081</v>
      </c>
      <c r="BS7" s="93">
        <v>1.4</v>
      </c>
      <c r="BT7" s="93">
        <v>0.38</v>
      </c>
      <c r="BU7" s="352" t="s">
        <v>228</v>
      </c>
      <c r="BV7" s="102">
        <v>0.15</v>
      </c>
    </row>
    <row r="8" spans="2:74" ht="19.5" customHeight="1">
      <c r="B8" s="25" t="s">
        <v>28</v>
      </c>
      <c r="C8" s="26" t="s">
        <v>108</v>
      </c>
      <c r="D8" s="62" t="s">
        <v>105</v>
      </c>
      <c r="E8" s="55">
        <v>29</v>
      </c>
      <c r="F8" s="55">
        <v>5</v>
      </c>
      <c r="G8" s="55">
        <v>11</v>
      </c>
      <c r="H8" s="55">
        <v>10</v>
      </c>
      <c r="I8" s="55">
        <v>0</v>
      </c>
      <c r="J8" s="55" t="s">
        <v>162</v>
      </c>
      <c r="K8" s="55" t="s">
        <v>105</v>
      </c>
      <c r="L8" s="55">
        <v>29</v>
      </c>
      <c r="M8" s="55">
        <v>5</v>
      </c>
      <c r="N8" s="55">
        <v>12</v>
      </c>
      <c r="O8" s="55">
        <v>9</v>
      </c>
      <c r="P8" s="55">
        <v>59</v>
      </c>
      <c r="Q8" s="103" t="s">
        <v>165</v>
      </c>
      <c r="R8" s="104">
        <v>3.8</v>
      </c>
      <c r="S8" s="104">
        <v>20.4</v>
      </c>
      <c r="T8" s="104">
        <v>64</v>
      </c>
      <c r="U8" s="104" t="s">
        <v>166</v>
      </c>
      <c r="V8" s="104">
        <v>1005.6</v>
      </c>
      <c r="W8" s="105">
        <v>28.1</v>
      </c>
      <c r="X8" s="106">
        <v>20.7</v>
      </c>
      <c r="Y8" s="103" t="s">
        <v>221</v>
      </c>
      <c r="Z8" s="107">
        <v>1</v>
      </c>
      <c r="AA8" s="107">
        <v>4.6</v>
      </c>
      <c r="AB8" s="108">
        <v>0.073</v>
      </c>
      <c r="AC8" s="107">
        <v>2.2</v>
      </c>
      <c r="AD8" s="107">
        <v>0.082</v>
      </c>
      <c r="AE8" s="191">
        <v>0.017</v>
      </c>
      <c r="AF8" s="105" t="s">
        <v>222</v>
      </c>
      <c r="AG8" s="109">
        <v>110</v>
      </c>
      <c r="AH8" s="110">
        <v>190</v>
      </c>
      <c r="AI8" s="110">
        <v>120</v>
      </c>
      <c r="AJ8" s="110">
        <v>130</v>
      </c>
      <c r="AK8" s="110">
        <v>11</v>
      </c>
      <c r="AL8" s="110">
        <v>0.02</v>
      </c>
      <c r="AM8" s="110">
        <v>4.3</v>
      </c>
      <c r="AN8" s="110">
        <v>4.1</v>
      </c>
      <c r="AO8" s="110">
        <v>1</v>
      </c>
      <c r="AP8" s="110">
        <v>14</v>
      </c>
      <c r="AQ8" s="110">
        <v>190</v>
      </c>
      <c r="AR8" s="110">
        <v>0.073</v>
      </c>
      <c r="AS8" s="110">
        <v>1</v>
      </c>
      <c r="AT8" s="110">
        <v>6.7</v>
      </c>
      <c r="AU8" s="110">
        <v>130</v>
      </c>
      <c r="AV8" s="110">
        <v>2</v>
      </c>
      <c r="AW8" s="110">
        <v>1.2</v>
      </c>
      <c r="AX8" s="110">
        <v>0.47</v>
      </c>
      <c r="AY8" s="110">
        <v>1.2</v>
      </c>
      <c r="AZ8" s="110">
        <v>1.8</v>
      </c>
      <c r="BA8" s="110">
        <v>0.07</v>
      </c>
      <c r="BB8" s="110" t="s">
        <v>224</v>
      </c>
      <c r="BC8" s="110">
        <v>0.15</v>
      </c>
      <c r="BD8" s="110">
        <v>0.27</v>
      </c>
      <c r="BE8" s="110">
        <v>0.0035</v>
      </c>
      <c r="BF8" s="104" t="s">
        <v>220</v>
      </c>
      <c r="BG8" s="111">
        <v>0.32</v>
      </c>
      <c r="BH8" s="204" t="s">
        <v>225</v>
      </c>
      <c r="BI8" s="206">
        <v>0.013</v>
      </c>
      <c r="BJ8" s="110">
        <v>21</v>
      </c>
      <c r="BK8" s="109" t="s">
        <v>201</v>
      </c>
      <c r="BL8" s="112">
        <v>1.1</v>
      </c>
      <c r="BM8" s="112">
        <v>0.67</v>
      </c>
      <c r="BN8" s="112">
        <v>0.25</v>
      </c>
      <c r="BO8" s="112">
        <v>1.1</v>
      </c>
      <c r="BP8" s="110">
        <v>1.1</v>
      </c>
      <c r="BQ8" s="111">
        <v>0.66</v>
      </c>
      <c r="BR8" s="111">
        <v>0.12</v>
      </c>
      <c r="BS8" s="104">
        <v>3.1</v>
      </c>
      <c r="BT8" s="104">
        <v>0.78</v>
      </c>
      <c r="BU8" s="121" t="s">
        <v>228</v>
      </c>
      <c r="BV8" s="113">
        <v>0.37</v>
      </c>
    </row>
    <row r="9" spans="2:74" ht="19.5" customHeight="1">
      <c r="B9" s="25" t="s">
        <v>28</v>
      </c>
      <c r="C9" s="48" t="s">
        <v>109</v>
      </c>
      <c r="D9" s="25" t="s">
        <v>105</v>
      </c>
      <c r="E9" s="71">
        <v>29</v>
      </c>
      <c r="F9" s="71">
        <v>5</v>
      </c>
      <c r="G9" s="71">
        <v>12</v>
      </c>
      <c r="H9" s="71">
        <v>10</v>
      </c>
      <c r="I9" s="71">
        <v>0</v>
      </c>
      <c r="J9" s="71" t="s">
        <v>162</v>
      </c>
      <c r="K9" s="71" t="s">
        <v>105</v>
      </c>
      <c r="L9" s="71">
        <v>29</v>
      </c>
      <c r="M9" s="71">
        <v>5</v>
      </c>
      <c r="N9" s="71">
        <v>13</v>
      </c>
      <c r="O9" s="71">
        <v>9</v>
      </c>
      <c r="P9" s="48">
        <v>59</v>
      </c>
      <c r="Q9" s="114" t="s">
        <v>167</v>
      </c>
      <c r="R9" s="115">
        <v>2.6</v>
      </c>
      <c r="S9" s="115">
        <v>21.9</v>
      </c>
      <c r="T9" s="115">
        <v>65</v>
      </c>
      <c r="U9" s="115" t="s">
        <v>166</v>
      </c>
      <c r="V9" s="115">
        <v>1007.8</v>
      </c>
      <c r="W9" s="116">
        <v>24.1</v>
      </c>
      <c r="X9" s="117">
        <v>33.8</v>
      </c>
      <c r="Y9" s="118" t="s">
        <v>221</v>
      </c>
      <c r="Z9" s="119">
        <v>2.3</v>
      </c>
      <c r="AA9" s="119">
        <v>9.6</v>
      </c>
      <c r="AB9" s="120">
        <v>0.11</v>
      </c>
      <c r="AC9" s="119">
        <v>4.7</v>
      </c>
      <c r="AD9" s="119">
        <v>0.11</v>
      </c>
      <c r="AE9" s="192">
        <v>0.034</v>
      </c>
      <c r="AF9" s="121">
        <v>0.068</v>
      </c>
      <c r="AG9" s="122">
        <v>150</v>
      </c>
      <c r="AH9" s="123">
        <v>230</v>
      </c>
      <c r="AI9" s="123">
        <v>280</v>
      </c>
      <c r="AJ9" s="123">
        <v>210</v>
      </c>
      <c r="AK9" s="123">
        <v>22</v>
      </c>
      <c r="AL9" s="123">
        <v>0.05</v>
      </c>
      <c r="AM9" s="123">
        <v>5.9</v>
      </c>
      <c r="AN9" s="123">
        <v>16</v>
      </c>
      <c r="AO9" s="123">
        <v>2</v>
      </c>
      <c r="AP9" s="123">
        <v>16</v>
      </c>
      <c r="AQ9" s="123">
        <v>250</v>
      </c>
      <c r="AR9" s="123">
        <v>0.14</v>
      </c>
      <c r="AS9" s="123">
        <v>5.6</v>
      </c>
      <c r="AT9" s="123">
        <v>6.5</v>
      </c>
      <c r="AU9" s="123">
        <v>49</v>
      </c>
      <c r="AV9" s="123">
        <v>2.4</v>
      </c>
      <c r="AW9" s="123">
        <v>2.6</v>
      </c>
      <c r="AX9" s="123">
        <v>0.86</v>
      </c>
      <c r="AY9" s="123">
        <v>1.4</v>
      </c>
      <c r="AZ9" s="123">
        <v>1.2</v>
      </c>
      <c r="BA9" s="123">
        <v>0.11</v>
      </c>
      <c r="BB9" s="123" t="s">
        <v>224</v>
      </c>
      <c r="BC9" s="123">
        <v>0.18</v>
      </c>
      <c r="BD9" s="123">
        <v>0.27</v>
      </c>
      <c r="BE9" s="123">
        <v>0.0081</v>
      </c>
      <c r="BF9" s="125">
        <v>0.004</v>
      </c>
      <c r="BG9" s="125">
        <v>2.2</v>
      </c>
      <c r="BH9" s="205" t="s">
        <v>225</v>
      </c>
      <c r="BI9" s="205">
        <v>0.025</v>
      </c>
      <c r="BJ9" s="123">
        <v>23</v>
      </c>
      <c r="BK9" s="122" t="s">
        <v>201</v>
      </c>
      <c r="BL9" s="126">
        <v>1</v>
      </c>
      <c r="BM9" s="126">
        <v>0.6</v>
      </c>
      <c r="BN9" s="126">
        <v>0.26</v>
      </c>
      <c r="BO9" s="126">
        <v>1.1</v>
      </c>
      <c r="BP9" s="123">
        <v>1.4</v>
      </c>
      <c r="BQ9" s="125">
        <v>0.9</v>
      </c>
      <c r="BR9" s="125">
        <v>0.12</v>
      </c>
      <c r="BS9" s="124">
        <v>3</v>
      </c>
      <c r="BT9" s="124">
        <v>1.3</v>
      </c>
      <c r="BU9" s="121" t="s">
        <v>228</v>
      </c>
      <c r="BV9" s="127">
        <v>0.54</v>
      </c>
    </row>
    <row r="10" spans="2:74" ht="19.5" customHeight="1">
      <c r="B10" s="81" t="s">
        <v>28</v>
      </c>
      <c r="C10" s="46" t="s">
        <v>110</v>
      </c>
      <c r="D10" s="62" t="s">
        <v>105</v>
      </c>
      <c r="E10" s="55">
        <v>29</v>
      </c>
      <c r="F10" s="55">
        <v>5</v>
      </c>
      <c r="G10" s="55">
        <v>13</v>
      </c>
      <c r="H10" s="55">
        <v>10</v>
      </c>
      <c r="I10" s="55">
        <v>0</v>
      </c>
      <c r="J10" s="55" t="s">
        <v>162</v>
      </c>
      <c r="K10" s="55" t="s">
        <v>105</v>
      </c>
      <c r="L10" s="55">
        <v>29</v>
      </c>
      <c r="M10" s="55">
        <v>5</v>
      </c>
      <c r="N10" s="55">
        <v>14</v>
      </c>
      <c r="O10" s="55">
        <v>9</v>
      </c>
      <c r="P10" s="55">
        <v>59</v>
      </c>
      <c r="Q10" s="103" t="s">
        <v>168</v>
      </c>
      <c r="R10" s="104">
        <v>2.2</v>
      </c>
      <c r="S10" s="107">
        <v>17.4</v>
      </c>
      <c r="T10" s="107">
        <v>91</v>
      </c>
      <c r="U10" s="107">
        <v>28</v>
      </c>
      <c r="V10" s="108">
        <v>1002</v>
      </c>
      <c r="W10" s="113">
        <v>2.6</v>
      </c>
      <c r="X10" s="106">
        <v>10.6</v>
      </c>
      <c r="Y10" s="103" t="s">
        <v>221</v>
      </c>
      <c r="Z10" s="107">
        <v>0.72</v>
      </c>
      <c r="AA10" s="107">
        <v>2</v>
      </c>
      <c r="AB10" s="107">
        <v>0.024</v>
      </c>
      <c r="AC10" s="107">
        <v>1.2</v>
      </c>
      <c r="AD10" s="107">
        <v>0.05</v>
      </c>
      <c r="AE10" s="191">
        <v>0.006</v>
      </c>
      <c r="AF10" s="105" t="s">
        <v>222</v>
      </c>
      <c r="AG10" s="109">
        <v>37</v>
      </c>
      <c r="AH10" s="110" t="s">
        <v>226</v>
      </c>
      <c r="AI10" s="110">
        <v>30</v>
      </c>
      <c r="AJ10" s="110">
        <v>72</v>
      </c>
      <c r="AK10" s="110" t="s">
        <v>215</v>
      </c>
      <c r="AL10" s="107" t="s">
        <v>188</v>
      </c>
      <c r="AM10" s="110">
        <v>3.7</v>
      </c>
      <c r="AN10" s="110">
        <v>0.73</v>
      </c>
      <c r="AO10" s="107" t="s">
        <v>223</v>
      </c>
      <c r="AP10" s="110">
        <v>4.2</v>
      </c>
      <c r="AQ10" s="110">
        <v>60</v>
      </c>
      <c r="AR10" s="110">
        <v>0.009</v>
      </c>
      <c r="AS10" s="110" t="s">
        <v>186</v>
      </c>
      <c r="AT10" s="110">
        <v>2.7</v>
      </c>
      <c r="AU10" s="110">
        <v>24</v>
      </c>
      <c r="AV10" s="110">
        <v>0.46</v>
      </c>
      <c r="AW10" s="110" t="s">
        <v>204</v>
      </c>
      <c r="AX10" s="110">
        <v>0.19</v>
      </c>
      <c r="AY10" s="110">
        <v>0.35</v>
      </c>
      <c r="AZ10" s="110">
        <v>0.97</v>
      </c>
      <c r="BA10" s="110">
        <v>0.004</v>
      </c>
      <c r="BB10" s="110" t="s">
        <v>224</v>
      </c>
      <c r="BC10" s="110">
        <v>0.2</v>
      </c>
      <c r="BD10" s="110">
        <v>0.4</v>
      </c>
      <c r="BE10" s="107" t="s">
        <v>225</v>
      </c>
      <c r="BF10" s="104" t="s">
        <v>220</v>
      </c>
      <c r="BG10" s="111">
        <v>0.1</v>
      </c>
      <c r="BH10" s="206" t="s">
        <v>225</v>
      </c>
      <c r="BI10" s="204" t="s">
        <v>227</v>
      </c>
      <c r="BJ10" s="110">
        <v>8.8</v>
      </c>
      <c r="BK10" s="109" t="s">
        <v>201</v>
      </c>
      <c r="BL10" s="112">
        <v>0.4</v>
      </c>
      <c r="BM10" s="112">
        <v>0.37</v>
      </c>
      <c r="BN10" s="112">
        <v>0.13</v>
      </c>
      <c r="BO10" s="112">
        <v>0.44</v>
      </c>
      <c r="BP10" s="110">
        <v>0.38</v>
      </c>
      <c r="BQ10" s="111">
        <v>0.47</v>
      </c>
      <c r="BR10" s="111">
        <v>0.1</v>
      </c>
      <c r="BS10" s="104">
        <v>1.3</v>
      </c>
      <c r="BT10" s="104">
        <v>0.51</v>
      </c>
      <c r="BU10" s="121" t="s">
        <v>228</v>
      </c>
      <c r="BV10" s="113">
        <v>0.21</v>
      </c>
    </row>
    <row r="11" spans="2:74" ht="19.5" customHeight="1" thickBot="1">
      <c r="B11" s="25" t="s">
        <v>28</v>
      </c>
      <c r="C11" s="46" t="s">
        <v>111</v>
      </c>
      <c r="D11" s="62" t="s">
        <v>105</v>
      </c>
      <c r="E11" s="55">
        <v>29</v>
      </c>
      <c r="F11" s="55">
        <v>5</v>
      </c>
      <c r="G11" s="55">
        <v>14</v>
      </c>
      <c r="H11" s="55">
        <v>10</v>
      </c>
      <c r="I11" s="55">
        <v>0</v>
      </c>
      <c r="J11" s="55" t="s">
        <v>162</v>
      </c>
      <c r="K11" s="55" t="s">
        <v>105</v>
      </c>
      <c r="L11" s="55">
        <v>29</v>
      </c>
      <c r="M11" s="55">
        <v>5</v>
      </c>
      <c r="N11" s="55">
        <v>15</v>
      </c>
      <c r="O11" s="55">
        <v>9</v>
      </c>
      <c r="P11" s="55">
        <v>59</v>
      </c>
      <c r="Q11" s="114" t="s">
        <v>169</v>
      </c>
      <c r="R11" s="115">
        <v>2.3</v>
      </c>
      <c r="S11" s="115">
        <v>19</v>
      </c>
      <c r="T11" s="115">
        <v>80</v>
      </c>
      <c r="U11" s="115" t="s">
        <v>166</v>
      </c>
      <c r="V11" s="115">
        <v>1004.5</v>
      </c>
      <c r="W11" s="116">
        <v>17</v>
      </c>
      <c r="X11" s="128">
        <v>8.5</v>
      </c>
      <c r="Y11" s="114" t="s">
        <v>221</v>
      </c>
      <c r="Z11" s="129">
        <v>0.25</v>
      </c>
      <c r="AA11" s="129">
        <v>1.6</v>
      </c>
      <c r="AB11" s="130">
        <v>0.062</v>
      </c>
      <c r="AC11" s="129">
        <v>0.87</v>
      </c>
      <c r="AD11" s="129">
        <v>0.012</v>
      </c>
      <c r="AE11" s="193">
        <v>0.0082</v>
      </c>
      <c r="AF11" s="116">
        <v>0.049</v>
      </c>
      <c r="AG11" s="131">
        <v>87</v>
      </c>
      <c r="AH11" s="132">
        <v>50</v>
      </c>
      <c r="AI11" s="129" t="s">
        <v>216</v>
      </c>
      <c r="AJ11" s="132">
        <v>12</v>
      </c>
      <c r="AK11" s="132" t="s">
        <v>215</v>
      </c>
      <c r="AL11" s="129" t="s">
        <v>188</v>
      </c>
      <c r="AM11" s="132">
        <v>0.6</v>
      </c>
      <c r="AN11" s="132">
        <v>4.1</v>
      </c>
      <c r="AO11" s="132" t="s">
        <v>223</v>
      </c>
      <c r="AP11" s="132">
        <v>2</v>
      </c>
      <c r="AQ11" s="132">
        <v>20</v>
      </c>
      <c r="AR11" s="132" t="s">
        <v>201</v>
      </c>
      <c r="AS11" s="132">
        <v>0.16</v>
      </c>
      <c r="AT11" s="132">
        <v>1</v>
      </c>
      <c r="AU11" s="132">
        <v>6.7</v>
      </c>
      <c r="AV11" s="132">
        <v>0.25</v>
      </c>
      <c r="AW11" s="129" t="s">
        <v>204</v>
      </c>
      <c r="AX11" s="132">
        <v>0.051</v>
      </c>
      <c r="AY11" s="132">
        <v>0.17</v>
      </c>
      <c r="AZ11" s="132">
        <v>0.19</v>
      </c>
      <c r="BA11" s="129" t="s">
        <v>220</v>
      </c>
      <c r="BB11" s="132" t="s">
        <v>224</v>
      </c>
      <c r="BC11" s="132">
        <v>0.026</v>
      </c>
      <c r="BD11" s="132">
        <v>0.032</v>
      </c>
      <c r="BE11" s="129" t="s">
        <v>225</v>
      </c>
      <c r="BF11" s="115" t="s">
        <v>220</v>
      </c>
      <c r="BG11" s="134">
        <v>0.15</v>
      </c>
      <c r="BH11" s="207" t="s">
        <v>225</v>
      </c>
      <c r="BI11" s="207" t="s">
        <v>227</v>
      </c>
      <c r="BJ11" s="132">
        <v>2.1</v>
      </c>
      <c r="BK11" s="131" t="s">
        <v>201</v>
      </c>
      <c r="BL11" s="133">
        <v>0.37</v>
      </c>
      <c r="BM11" s="133">
        <v>0.26</v>
      </c>
      <c r="BN11" s="133">
        <v>0.1</v>
      </c>
      <c r="BO11" s="133">
        <v>0.44</v>
      </c>
      <c r="BP11" s="132">
        <v>0.32</v>
      </c>
      <c r="BQ11" s="134">
        <v>0.34</v>
      </c>
      <c r="BR11" s="134">
        <v>0.046</v>
      </c>
      <c r="BS11" s="115">
        <v>1.2</v>
      </c>
      <c r="BT11" s="115">
        <v>0.27</v>
      </c>
      <c r="BU11" s="121" t="s">
        <v>228</v>
      </c>
      <c r="BV11" s="135">
        <v>0.056</v>
      </c>
    </row>
    <row r="12" spans="2:74" ht="19.5" customHeight="1">
      <c r="B12" s="77" t="s">
        <v>112</v>
      </c>
      <c r="C12" s="47" t="s">
        <v>113</v>
      </c>
      <c r="D12" s="78" t="s">
        <v>105</v>
      </c>
      <c r="E12" s="79">
        <v>29</v>
      </c>
      <c r="F12" s="79">
        <v>5</v>
      </c>
      <c r="G12" s="79">
        <v>15</v>
      </c>
      <c r="H12" s="79">
        <v>10</v>
      </c>
      <c r="I12" s="79">
        <v>0</v>
      </c>
      <c r="J12" s="79" t="s">
        <v>162</v>
      </c>
      <c r="K12" s="79" t="s">
        <v>105</v>
      </c>
      <c r="L12" s="79">
        <v>29</v>
      </c>
      <c r="M12" s="79">
        <v>5</v>
      </c>
      <c r="N12" s="79">
        <v>16</v>
      </c>
      <c r="O12" s="79">
        <v>9</v>
      </c>
      <c r="P12" s="79">
        <v>59</v>
      </c>
      <c r="Q12" s="136" t="s">
        <v>164</v>
      </c>
      <c r="R12" s="137">
        <v>1.8</v>
      </c>
      <c r="S12" s="137">
        <v>19.2</v>
      </c>
      <c r="T12" s="137">
        <v>83</v>
      </c>
      <c r="U12" s="137">
        <v>0.5</v>
      </c>
      <c r="V12" s="137">
        <v>1004.7</v>
      </c>
      <c r="W12" s="138">
        <v>7.8</v>
      </c>
      <c r="X12" s="139">
        <v>11.9</v>
      </c>
      <c r="Y12" s="136" t="s">
        <v>221</v>
      </c>
      <c r="Z12" s="140">
        <v>0.24</v>
      </c>
      <c r="AA12" s="140">
        <v>2.9</v>
      </c>
      <c r="AB12" s="141">
        <v>0.074</v>
      </c>
      <c r="AC12" s="140">
        <v>1.4</v>
      </c>
      <c r="AD12" s="140">
        <v>0.042</v>
      </c>
      <c r="AE12" s="194">
        <v>0.011</v>
      </c>
      <c r="AF12" s="138" t="s">
        <v>222</v>
      </c>
      <c r="AG12" s="142">
        <v>110</v>
      </c>
      <c r="AH12" s="143">
        <v>100</v>
      </c>
      <c r="AI12" s="143">
        <v>130</v>
      </c>
      <c r="AJ12" s="143">
        <v>78</v>
      </c>
      <c r="AK12" s="143">
        <v>5</v>
      </c>
      <c r="AL12" s="143">
        <v>0.02</v>
      </c>
      <c r="AM12" s="143">
        <v>3.3</v>
      </c>
      <c r="AN12" s="143">
        <v>3.6</v>
      </c>
      <c r="AO12" s="143" t="s">
        <v>223</v>
      </c>
      <c r="AP12" s="143">
        <v>6</v>
      </c>
      <c r="AQ12" s="143">
        <v>110</v>
      </c>
      <c r="AR12" s="143">
        <v>0.031</v>
      </c>
      <c r="AS12" s="143">
        <v>0.32</v>
      </c>
      <c r="AT12" s="143">
        <v>3.2</v>
      </c>
      <c r="AU12" s="143">
        <v>19</v>
      </c>
      <c r="AV12" s="143">
        <v>0.62</v>
      </c>
      <c r="AW12" s="143" t="s">
        <v>204</v>
      </c>
      <c r="AX12" s="143">
        <v>0.3</v>
      </c>
      <c r="AY12" s="143">
        <v>0.37</v>
      </c>
      <c r="AZ12" s="143">
        <v>0.97</v>
      </c>
      <c r="BA12" s="143">
        <v>0.023</v>
      </c>
      <c r="BB12" s="143" t="s">
        <v>224</v>
      </c>
      <c r="BC12" s="143">
        <v>0.069</v>
      </c>
      <c r="BD12" s="143">
        <v>0.12</v>
      </c>
      <c r="BE12" s="143">
        <v>0.0015</v>
      </c>
      <c r="BF12" s="137" t="s">
        <v>220</v>
      </c>
      <c r="BG12" s="144">
        <v>0.1</v>
      </c>
      <c r="BH12" s="208" t="s">
        <v>225</v>
      </c>
      <c r="BI12" s="212">
        <v>0.011</v>
      </c>
      <c r="BJ12" s="143">
        <v>7.8</v>
      </c>
      <c r="BK12" s="142" t="s">
        <v>201</v>
      </c>
      <c r="BL12" s="145">
        <v>0.49</v>
      </c>
      <c r="BM12" s="145">
        <v>0.3</v>
      </c>
      <c r="BN12" s="145">
        <v>0.09</v>
      </c>
      <c r="BO12" s="145">
        <v>0.51</v>
      </c>
      <c r="BP12" s="143">
        <v>0.37</v>
      </c>
      <c r="BQ12" s="144">
        <v>0.46</v>
      </c>
      <c r="BR12" s="144">
        <v>0.064</v>
      </c>
      <c r="BS12" s="137">
        <v>1.4</v>
      </c>
      <c r="BT12" s="137">
        <v>0.38</v>
      </c>
      <c r="BU12" s="138" t="s">
        <v>228</v>
      </c>
      <c r="BV12" s="146">
        <v>0.19</v>
      </c>
    </row>
    <row r="13" spans="2:74" ht="19.5" customHeight="1">
      <c r="B13" s="25" t="s">
        <v>112</v>
      </c>
      <c r="C13" s="46" t="s">
        <v>114</v>
      </c>
      <c r="D13" s="62" t="s">
        <v>105</v>
      </c>
      <c r="E13" s="55">
        <v>29</v>
      </c>
      <c r="F13" s="55">
        <v>5</v>
      </c>
      <c r="G13" s="55">
        <v>16</v>
      </c>
      <c r="H13" s="55">
        <v>10</v>
      </c>
      <c r="I13" s="55">
        <v>0</v>
      </c>
      <c r="J13" s="55" t="s">
        <v>162</v>
      </c>
      <c r="K13" s="55" t="s">
        <v>105</v>
      </c>
      <c r="L13" s="55">
        <v>29</v>
      </c>
      <c r="M13" s="55">
        <v>5</v>
      </c>
      <c r="N13" s="55">
        <v>17</v>
      </c>
      <c r="O13" s="55">
        <v>9</v>
      </c>
      <c r="P13" s="55">
        <v>59</v>
      </c>
      <c r="Q13" s="118" t="s">
        <v>165</v>
      </c>
      <c r="R13" s="124">
        <v>3.2</v>
      </c>
      <c r="S13" s="124">
        <v>18.8</v>
      </c>
      <c r="T13" s="124">
        <v>56</v>
      </c>
      <c r="U13" s="124" t="s">
        <v>166</v>
      </c>
      <c r="V13" s="124">
        <v>1002.9</v>
      </c>
      <c r="W13" s="121">
        <v>15.9</v>
      </c>
      <c r="X13" s="106">
        <v>11.6</v>
      </c>
      <c r="Y13" s="103" t="s">
        <v>221</v>
      </c>
      <c r="Z13" s="107">
        <v>0.48</v>
      </c>
      <c r="AA13" s="107">
        <v>1.2</v>
      </c>
      <c r="AB13" s="108">
        <v>0.054</v>
      </c>
      <c r="AC13" s="107">
        <v>0.69</v>
      </c>
      <c r="AD13" s="107">
        <v>0.073</v>
      </c>
      <c r="AE13" s="191">
        <v>0.0078</v>
      </c>
      <c r="AF13" s="105" t="s">
        <v>222</v>
      </c>
      <c r="AG13" s="109">
        <v>100</v>
      </c>
      <c r="AH13" s="110">
        <v>50</v>
      </c>
      <c r="AI13" s="110">
        <v>80</v>
      </c>
      <c r="AJ13" s="110">
        <v>100</v>
      </c>
      <c r="AK13" s="110" t="s">
        <v>215</v>
      </c>
      <c r="AL13" s="110">
        <v>0.02</v>
      </c>
      <c r="AM13" s="110">
        <v>3.1</v>
      </c>
      <c r="AN13" s="110">
        <v>3.3</v>
      </c>
      <c r="AO13" s="110" t="s">
        <v>223</v>
      </c>
      <c r="AP13" s="110">
        <v>9.2</v>
      </c>
      <c r="AQ13" s="110">
        <v>120</v>
      </c>
      <c r="AR13" s="110">
        <v>0.023</v>
      </c>
      <c r="AS13" s="110">
        <v>0.41</v>
      </c>
      <c r="AT13" s="110">
        <v>3.6</v>
      </c>
      <c r="AU13" s="110">
        <v>37</v>
      </c>
      <c r="AV13" s="110">
        <v>1.2</v>
      </c>
      <c r="AW13" s="110" t="s">
        <v>204</v>
      </c>
      <c r="AX13" s="110">
        <v>0.26</v>
      </c>
      <c r="AY13" s="110">
        <v>0.51</v>
      </c>
      <c r="AZ13" s="110">
        <v>1.1</v>
      </c>
      <c r="BA13" s="110">
        <v>0.011</v>
      </c>
      <c r="BB13" s="110" t="s">
        <v>224</v>
      </c>
      <c r="BC13" s="110">
        <v>0.076</v>
      </c>
      <c r="BD13" s="110">
        <v>0.14</v>
      </c>
      <c r="BE13" s="110" t="s">
        <v>225</v>
      </c>
      <c r="BF13" s="111" t="s">
        <v>220</v>
      </c>
      <c r="BG13" s="111">
        <v>0.99</v>
      </c>
      <c r="BH13" s="204" t="s">
        <v>225</v>
      </c>
      <c r="BI13" s="206">
        <v>0.0045</v>
      </c>
      <c r="BJ13" s="110">
        <v>7.1</v>
      </c>
      <c r="BK13" s="109" t="s">
        <v>201</v>
      </c>
      <c r="BL13" s="112">
        <v>0.72</v>
      </c>
      <c r="BM13" s="112">
        <v>0.74</v>
      </c>
      <c r="BN13" s="112">
        <v>0.24</v>
      </c>
      <c r="BO13" s="112">
        <v>0.5</v>
      </c>
      <c r="BP13" s="110">
        <v>0.72</v>
      </c>
      <c r="BQ13" s="111">
        <v>0.45</v>
      </c>
      <c r="BR13" s="111">
        <v>0.071</v>
      </c>
      <c r="BS13" s="104">
        <v>2.2</v>
      </c>
      <c r="BT13" s="104">
        <v>0.74</v>
      </c>
      <c r="BU13" s="121" t="s">
        <v>228</v>
      </c>
      <c r="BV13" s="113">
        <v>0.13</v>
      </c>
    </row>
    <row r="14" spans="2:74" ht="19.5" customHeight="1">
      <c r="B14" s="25" t="s">
        <v>112</v>
      </c>
      <c r="C14" s="26" t="s">
        <v>115</v>
      </c>
      <c r="D14" s="63" t="s">
        <v>105</v>
      </c>
      <c r="E14" s="27">
        <v>29</v>
      </c>
      <c r="F14" s="27">
        <v>5</v>
      </c>
      <c r="G14" s="27">
        <v>17</v>
      </c>
      <c r="H14" s="27">
        <v>10</v>
      </c>
      <c r="I14" s="27">
        <v>0</v>
      </c>
      <c r="J14" s="27" t="s">
        <v>162</v>
      </c>
      <c r="K14" s="27" t="s">
        <v>105</v>
      </c>
      <c r="L14" s="27">
        <v>29</v>
      </c>
      <c r="M14" s="27">
        <v>5</v>
      </c>
      <c r="N14" s="27">
        <v>18</v>
      </c>
      <c r="O14" s="27">
        <v>9</v>
      </c>
      <c r="P14" s="27">
        <v>59</v>
      </c>
      <c r="Q14" s="103" t="s">
        <v>169</v>
      </c>
      <c r="R14" s="104">
        <v>1.6</v>
      </c>
      <c r="S14" s="104">
        <v>18.2</v>
      </c>
      <c r="T14" s="104">
        <v>71</v>
      </c>
      <c r="U14" s="104" t="s">
        <v>166</v>
      </c>
      <c r="V14" s="104">
        <v>1003.7</v>
      </c>
      <c r="W14" s="105">
        <v>17.1</v>
      </c>
      <c r="X14" s="106">
        <v>19.4</v>
      </c>
      <c r="Y14" s="103" t="s">
        <v>221</v>
      </c>
      <c r="Z14" s="107">
        <v>1.6</v>
      </c>
      <c r="AA14" s="107">
        <v>3.9</v>
      </c>
      <c r="AB14" s="108">
        <v>0.11</v>
      </c>
      <c r="AC14" s="107">
        <v>2.1</v>
      </c>
      <c r="AD14" s="107">
        <v>0.049</v>
      </c>
      <c r="AE14" s="191">
        <v>0.013</v>
      </c>
      <c r="AF14" s="105" t="s">
        <v>222</v>
      </c>
      <c r="AG14" s="109">
        <v>150</v>
      </c>
      <c r="AH14" s="110">
        <v>100</v>
      </c>
      <c r="AI14" s="110">
        <v>50</v>
      </c>
      <c r="AJ14" s="110">
        <v>71</v>
      </c>
      <c r="AK14" s="110" t="s">
        <v>215</v>
      </c>
      <c r="AL14" s="110">
        <v>0.01</v>
      </c>
      <c r="AM14" s="110">
        <v>1.9</v>
      </c>
      <c r="AN14" s="110">
        <v>7.4</v>
      </c>
      <c r="AO14" s="110" t="s">
        <v>223</v>
      </c>
      <c r="AP14" s="110">
        <v>7.6</v>
      </c>
      <c r="AQ14" s="110">
        <v>110</v>
      </c>
      <c r="AR14" s="110">
        <v>0.12</v>
      </c>
      <c r="AS14" s="110">
        <v>2.2</v>
      </c>
      <c r="AT14" s="110">
        <v>3.1</v>
      </c>
      <c r="AU14" s="110">
        <v>35</v>
      </c>
      <c r="AV14" s="110">
        <v>1</v>
      </c>
      <c r="AW14" s="110">
        <v>1</v>
      </c>
      <c r="AX14" s="110">
        <v>0.25</v>
      </c>
      <c r="AY14" s="110">
        <v>0.8</v>
      </c>
      <c r="AZ14" s="110">
        <v>1</v>
      </c>
      <c r="BA14" s="110">
        <v>0.019</v>
      </c>
      <c r="BB14" s="110" t="s">
        <v>224</v>
      </c>
      <c r="BC14" s="110">
        <v>0.082</v>
      </c>
      <c r="BD14" s="110">
        <v>0.11</v>
      </c>
      <c r="BE14" s="107" t="s">
        <v>225</v>
      </c>
      <c r="BF14" s="104" t="s">
        <v>220</v>
      </c>
      <c r="BG14" s="111">
        <v>0.42</v>
      </c>
      <c r="BH14" s="206" t="s">
        <v>225</v>
      </c>
      <c r="BI14" s="206">
        <v>0.0032</v>
      </c>
      <c r="BJ14" s="110">
        <v>9.5</v>
      </c>
      <c r="BK14" s="109" t="s">
        <v>201</v>
      </c>
      <c r="BL14" s="112">
        <v>0.75</v>
      </c>
      <c r="BM14" s="112">
        <v>0.52</v>
      </c>
      <c r="BN14" s="112">
        <v>0.17</v>
      </c>
      <c r="BO14" s="112">
        <v>0.7</v>
      </c>
      <c r="BP14" s="110">
        <v>0.85</v>
      </c>
      <c r="BQ14" s="111">
        <v>0.64</v>
      </c>
      <c r="BR14" s="111">
        <v>0.11</v>
      </c>
      <c r="BS14" s="104">
        <v>2.1</v>
      </c>
      <c r="BT14" s="104">
        <v>0.9</v>
      </c>
      <c r="BU14" s="121" t="s">
        <v>228</v>
      </c>
      <c r="BV14" s="113">
        <v>0.2</v>
      </c>
    </row>
    <row r="15" spans="2:74" ht="19.5" customHeight="1">
      <c r="B15" s="25" t="s">
        <v>112</v>
      </c>
      <c r="C15" s="26" t="s">
        <v>116</v>
      </c>
      <c r="D15" s="63" t="s">
        <v>105</v>
      </c>
      <c r="E15" s="27">
        <v>29</v>
      </c>
      <c r="F15" s="27">
        <v>5</v>
      </c>
      <c r="G15" s="27">
        <v>18</v>
      </c>
      <c r="H15" s="27">
        <v>10</v>
      </c>
      <c r="I15" s="27">
        <v>0</v>
      </c>
      <c r="J15" s="27" t="s">
        <v>162</v>
      </c>
      <c r="K15" s="27" t="s">
        <v>105</v>
      </c>
      <c r="L15" s="27">
        <v>29</v>
      </c>
      <c r="M15" s="27">
        <v>5</v>
      </c>
      <c r="N15" s="27">
        <v>19</v>
      </c>
      <c r="O15" s="27">
        <v>9</v>
      </c>
      <c r="P15" s="27">
        <v>59</v>
      </c>
      <c r="Q15" s="103" t="s">
        <v>170</v>
      </c>
      <c r="R15" s="104">
        <v>1.8</v>
      </c>
      <c r="S15" s="104">
        <v>18.7</v>
      </c>
      <c r="T15" s="104">
        <v>74</v>
      </c>
      <c r="U15" s="104" t="s">
        <v>166</v>
      </c>
      <c r="V15" s="104">
        <v>1008.9</v>
      </c>
      <c r="W15" s="105">
        <v>19.4</v>
      </c>
      <c r="X15" s="106">
        <v>22.3</v>
      </c>
      <c r="Y15" s="103" t="s">
        <v>221</v>
      </c>
      <c r="Z15" s="107">
        <v>1.5</v>
      </c>
      <c r="AA15" s="107">
        <v>4.2</v>
      </c>
      <c r="AB15" s="108">
        <v>0.084</v>
      </c>
      <c r="AC15" s="107">
        <v>2.3</v>
      </c>
      <c r="AD15" s="107">
        <v>0.053</v>
      </c>
      <c r="AE15" s="191">
        <v>0.014</v>
      </c>
      <c r="AF15" s="105">
        <v>0.14</v>
      </c>
      <c r="AG15" s="109">
        <v>160</v>
      </c>
      <c r="AH15" s="110">
        <v>90</v>
      </c>
      <c r="AI15" s="110">
        <v>70</v>
      </c>
      <c r="AJ15" s="110">
        <v>58</v>
      </c>
      <c r="AK15" s="110">
        <v>13</v>
      </c>
      <c r="AL15" s="107" t="s">
        <v>188</v>
      </c>
      <c r="AM15" s="110">
        <v>1.5</v>
      </c>
      <c r="AN15" s="110">
        <v>8.9</v>
      </c>
      <c r="AO15" s="110">
        <v>2</v>
      </c>
      <c r="AP15" s="110">
        <v>9.1</v>
      </c>
      <c r="AQ15" s="110">
        <v>130</v>
      </c>
      <c r="AR15" s="110">
        <v>0.053</v>
      </c>
      <c r="AS15" s="110">
        <v>2.3</v>
      </c>
      <c r="AT15" s="110">
        <v>3.6</v>
      </c>
      <c r="AU15" s="110">
        <v>46</v>
      </c>
      <c r="AV15" s="110">
        <v>1</v>
      </c>
      <c r="AW15" s="110">
        <v>1.2</v>
      </c>
      <c r="AX15" s="110">
        <v>0.2</v>
      </c>
      <c r="AY15" s="110">
        <v>0.78</v>
      </c>
      <c r="AZ15" s="110">
        <v>1.1</v>
      </c>
      <c r="BA15" s="110">
        <v>0.01</v>
      </c>
      <c r="BB15" s="110">
        <v>28</v>
      </c>
      <c r="BC15" s="110">
        <v>0.08</v>
      </c>
      <c r="BD15" s="110">
        <v>0.11</v>
      </c>
      <c r="BE15" s="110">
        <v>0.012</v>
      </c>
      <c r="BF15" s="104" t="s">
        <v>220</v>
      </c>
      <c r="BG15" s="111">
        <v>0.39</v>
      </c>
      <c r="BH15" s="206" t="s">
        <v>225</v>
      </c>
      <c r="BI15" s="206">
        <v>0.0045</v>
      </c>
      <c r="BJ15" s="110">
        <v>8.5</v>
      </c>
      <c r="BK15" s="109" t="s">
        <v>201</v>
      </c>
      <c r="BL15" s="112">
        <v>0.95</v>
      </c>
      <c r="BM15" s="112">
        <v>0.64</v>
      </c>
      <c r="BN15" s="112">
        <v>0.2</v>
      </c>
      <c r="BO15" s="112">
        <v>0.84</v>
      </c>
      <c r="BP15" s="110">
        <v>0.89</v>
      </c>
      <c r="BQ15" s="111">
        <v>0.75</v>
      </c>
      <c r="BR15" s="111">
        <v>0.12</v>
      </c>
      <c r="BS15" s="104">
        <v>2.6</v>
      </c>
      <c r="BT15" s="104">
        <v>0.92</v>
      </c>
      <c r="BU15" s="121" t="s">
        <v>228</v>
      </c>
      <c r="BV15" s="113">
        <v>0.19</v>
      </c>
    </row>
    <row r="16" spans="2:74" ht="19.5" customHeight="1">
      <c r="B16" s="72" t="s">
        <v>112</v>
      </c>
      <c r="C16" s="26" t="s">
        <v>117</v>
      </c>
      <c r="D16" s="63" t="s">
        <v>105</v>
      </c>
      <c r="E16" s="27">
        <v>29</v>
      </c>
      <c r="F16" s="27">
        <v>5</v>
      </c>
      <c r="G16" s="27">
        <v>19</v>
      </c>
      <c r="H16" s="27">
        <v>10</v>
      </c>
      <c r="I16" s="27">
        <v>0</v>
      </c>
      <c r="J16" s="27" t="s">
        <v>162</v>
      </c>
      <c r="K16" s="27" t="s">
        <v>105</v>
      </c>
      <c r="L16" s="27">
        <v>29</v>
      </c>
      <c r="M16" s="27">
        <v>5</v>
      </c>
      <c r="N16" s="27">
        <v>20</v>
      </c>
      <c r="O16" s="27">
        <v>9</v>
      </c>
      <c r="P16" s="27">
        <v>59</v>
      </c>
      <c r="Q16" s="103" t="s">
        <v>170</v>
      </c>
      <c r="R16" s="104">
        <v>1.9</v>
      </c>
      <c r="S16" s="104">
        <v>19.7</v>
      </c>
      <c r="T16" s="104">
        <v>76</v>
      </c>
      <c r="U16" s="104" t="s">
        <v>166</v>
      </c>
      <c r="V16" s="104">
        <v>1011.3</v>
      </c>
      <c r="W16" s="105">
        <v>28.3</v>
      </c>
      <c r="X16" s="106">
        <v>17.4</v>
      </c>
      <c r="Y16" s="103" t="s">
        <v>221</v>
      </c>
      <c r="Z16" s="107">
        <v>0.41</v>
      </c>
      <c r="AA16" s="107">
        <v>4.1</v>
      </c>
      <c r="AB16" s="108">
        <v>0.061</v>
      </c>
      <c r="AC16" s="107">
        <v>1.9</v>
      </c>
      <c r="AD16" s="107">
        <v>0.041</v>
      </c>
      <c r="AE16" s="191">
        <v>0.0071</v>
      </c>
      <c r="AF16" s="105" t="s">
        <v>222</v>
      </c>
      <c r="AG16" s="109">
        <v>91</v>
      </c>
      <c r="AH16" s="110">
        <v>30</v>
      </c>
      <c r="AI16" s="110">
        <v>60</v>
      </c>
      <c r="AJ16" s="110">
        <v>58</v>
      </c>
      <c r="AK16" s="110" t="s">
        <v>215</v>
      </c>
      <c r="AL16" s="107" t="s">
        <v>188</v>
      </c>
      <c r="AM16" s="110">
        <v>1.4</v>
      </c>
      <c r="AN16" s="110">
        <v>11</v>
      </c>
      <c r="AO16" s="110" t="s">
        <v>223</v>
      </c>
      <c r="AP16" s="110">
        <v>6.3</v>
      </c>
      <c r="AQ16" s="110">
        <v>110</v>
      </c>
      <c r="AR16" s="110">
        <v>0.04</v>
      </c>
      <c r="AS16" s="110">
        <v>3</v>
      </c>
      <c r="AT16" s="110">
        <v>3.1</v>
      </c>
      <c r="AU16" s="110">
        <v>27</v>
      </c>
      <c r="AV16" s="110">
        <v>1</v>
      </c>
      <c r="AW16" s="110">
        <v>1</v>
      </c>
      <c r="AX16" s="110">
        <v>0.2</v>
      </c>
      <c r="AY16" s="110">
        <v>0.54</v>
      </c>
      <c r="AZ16" s="110">
        <v>1.1</v>
      </c>
      <c r="BA16" s="110">
        <v>0.013</v>
      </c>
      <c r="BB16" s="110" t="s">
        <v>224</v>
      </c>
      <c r="BC16" s="110">
        <v>0.087</v>
      </c>
      <c r="BD16" s="110">
        <v>0.13</v>
      </c>
      <c r="BE16" s="110" t="s">
        <v>225</v>
      </c>
      <c r="BF16" s="104" t="s">
        <v>220</v>
      </c>
      <c r="BG16" s="111">
        <v>1.7</v>
      </c>
      <c r="BH16" s="206" t="s">
        <v>225</v>
      </c>
      <c r="BI16" s="206">
        <v>0.0018</v>
      </c>
      <c r="BJ16" s="110">
        <v>9.2</v>
      </c>
      <c r="BK16" s="109" t="s">
        <v>201</v>
      </c>
      <c r="BL16" s="112">
        <v>0.77</v>
      </c>
      <c r="BM16" s="112">
        <v>0.48</v>
      </c>
      <c r="BN16" s="112">
        <v>0.14</v>
      </c>
      <c r="BO16" s="112">
        <v>0.84</v>
      </c>
      <c r="BP16" s="110">
        <v>0.66</v>
      </c>
      <c r="BQ16" s="111">
        <v>0.68</v>
      </c>
      <c r="BR16" s="111">
        <v>0.12</v>
      </c>
      <c r="BS16" s="104">
        <v>2.2</v>
      </c>
      <c r="BT16" s="104">
        <v>0.62</v>
      </c>
      <c r="BU16" s="105" t="s">
        <v>228</v>
      </c>
      <c r="BV16" s="113">
        <v>0.18</v>
      </c>
    </row>
    <row r="17" spans="2:74" ht="19.5" customHeight="1">
      <c r="B17" s="25" t="s">
        <v>112</v>
      </c>
      <c r="C17" s="32" t="s">
        <v>118</v>
      </c>
      <c r="D17" s="64" t="s">
        <v>105</v>
      </c>
      <c r="E17" s="33">
        <v>29</v>
      </c>
      <c r="F17" s="33">
        <v>5</v>
      </c>
      <c r="G17" s="33">
        <v>20</v>
      </c>
      <c r="H17" s="33">
        <v>10</v>
      </c>
      <c r="I17" s="33">
        <v>0</v>
      </c>
      <c r="J17" s="33" t="s">
        <v>162</v>
      </c>
      <c r="K17" s="33" t="s">
        <v>105</v>
      </c>
      <c r="L17" s="33">
        <v>29</v>
      </c>
      <c r="M17" s="33">
        <v>5</v>
      </c>
      <c r="N17" s="33">
        <v>21</v>
      </c>
      <c r="O17" s="33">
        <v>9</v>
      </c>
      <c r="P17" s="33">
        <v>59</v>
      </c>
      <c r="Q17" s="147" t="s">
        <v>170</v>
      </c>
      <c r="R17" s="148">
        <v>1.8</v>
      </c>
      <c r="S17" s="148">
        <v>21.3</v>
      </c>
      <c r="T17" s="148">
        <v>64</v>
      </c>
      <c r="U17" s="148" t="s">
        <v>166</v>
      </c>
      <c r="V17" s="148">
        <v>1010.5</v>
      </c>
      <c r="W17" s="149">
        <v>28.6</v>
      </c>
      <c r="X17" s="150">
        <v>24.2</v>
      </c>
      <c r="Y17" s="147" t="s">
        <v>221</v>
      </c>
      <c r="Z17" s="151">
        <v>0.27</v>
      </c>
      <c r="AA17" s="151">
        <v>4.4</v>
      </c>
      <c r="AB17" s="152">
        <v>0.059</v>
      </c>
      <c r="AC17" s="151">
        <v>2</v>
      </c>
      <c r="AD17" s="151">
        <v>0.062</v>
      </c>
      <c r="AE17" s="195">
        <v>0.007</v>
      </c>
      <c r="AF17" s="149" t="s">
        <v>222</v>
      </c>
      <c r="AG17" s="153">
        <v>490</v>
      </c>
      <c r="AH17" s="154">
        <v>60</v>
      </c>
      <c r="AI17" s="154">
        <v>70</v>
      </c>
      <c r="AJ17" s="154">
        <v>300</v>
      </c>
      <c r="AK17" s="154">
        <v>27</v>
      </c>
      <c r="AL17" s="151" t="s">
        <v>188</v>
      </c>
      <c r="AM17" s="154">
        <v>3</v>
      </c>
      <c r="AN17" s="154">
        <v>12</v>
      </c>
      <c r="AO17" s="154">
        <v>1</v>
      </c>
      <c r="AP17" s="154">
        <v>9.7</v>
      </c>
      <c r="AQ17" s="154">
        <v>160</v>
      </c>
      <c r="AR17" s="154">
        <v>0.048</v>
      </c>
      <c r="AS17" s="154">
        <v>3.7</v>
      </c>
      <c r="AT17" s="154">
        <v>5.1</v>
      </c>
      <c r="AU17" s="154">
        <v>41</v>
      </c>
      <c r="AV17" s="154">
        <v>1.1</v>
      </c>
      <c r="AW17" s="154">
        <v>2.2</v>
      </c>
      <c r="AX17" s="154">
        <v>0.62</v>
      </c>
      <c r="AY17" s="154">
        <v>0.97</v>
      </c>
      <c r="AZ17" s="154">
        <v>1</v>
      </c>
      <c r="BA17" s="154">
        <v>0.06</v>
      </c>
      <c r="BB17" s="154" t="s">
        <v>224</v>
      </c>
      <c r="BC17" s="154">
        <v>0.093</v>
      </c>
      <c r="BD17" s="154">
        <v>0.12</v>
      </c>
      <c r="BE17" s="154" t="s">
        <v>225</v>
      </c>
      <c r="BF17" s="148" t="s">
        <v>220</v>
      </c>
      <c r="BG17" s="155">
        <v>1.8</v>
      </c>
      <c r="BH17" s="209" t="s">
        <v>225</v>
      </c>
      <c r="BI17" s="209">
        <v>0.0015</v>
      </c>
      <c r="BJ17" s="154">
        <v>13</v>
      </c>
      <c r="BK17" s="153" t="s">
        <v>201</v>
      </c>
      <c r="BL17" s="100">
        <v>1.1</v>
      </c>
      <c r="BM17" s="100">
        <v>0.67</v>
      </c>
      <c r="BN17" s="100">
        <v>0.24</v>
      </c>
      <c r="BO17" s="100">
        <v>1.3</v>
      </c>
      <c r="BP17" s="154">
        <v>1.1</v>
      </c>
      <c r="BQ17" s="155">
        <v>0.76</v>
      </c>
      <c r="BR17" s="155">
        <v>0.12</v>
      </c>
      <c r="BS17" s="148">
        <v>3.3</v>
      </c>
      <c r="BT17" s="148">
        <v>0.68</v>
      </c>
      <c r="BU17" s="121" t="s">
        <v>228</v>
      </c>
      <c r="BV17" s="156">
        <v>0.29</v>
      </c>
    </row>
    <row r="18" spans="2:74" ht="19.5" customHeight="1" thickBot="1">
      <c r="B18" s="28" t="s">
        <v>112</v>
      </c>
      <c r="C18" s="49" t="s">
        <v>119</v>
      </c>
      <c r="D18" s="80" t="s">
        <v>105</v>
      </c>
      <c r="E18" s="54">
        <v>29</v>
      </c>
      <c r="F18" s="54">
        <v>5</v>
      </c>
      <c r="G18" s="54">
        <v>21</v>
      </c>
      <c r="H18" s="54">
        <v>10</v>
      </c>
      <c r="I18" s="54">
        <v>0</v>
      </c>
      <c r="J18" s="54" t="s">
        <v>162</v>
      </c>
      <c r="K18" s="54" t="s">
        <v>105</v>
      </c>
      <c r="L18" s="54">
        <v>29</v>
      </c>
      <c r="M18" s="54">
        <v>5</v>
      </c>
      <c r="N18" s="54">
        <v>22</v>
      </c>
      <c r="O18" s="54">
        <v>9</v>
      </c>
      <c r="P18" s="54">
        <v>59</v>
      </c>
      <c r="Q18" s="157" t="s">
        <v>169</v>
      </c>
      <c r="R18" s="158">
        <v>1.2</v>
      </c>
      <c r="S18" s="158">
        <v>22.2</v>
      </c>
      <c r="T18" s="158">
        <v>66</v>
      </c>
      <c r="U18" s="158" t="s">
        <v>166</v>
      </c>
      <c r="V18" s="158">
        <v>1010.9</v>
      </c>
      <c r="W18" s="159">
        <v>27.4</v>
      </c>
      <c r="X18" s="160">
        <v>16.8</v>
      </c>
      <c r="Y18" s="157" t="s">
        <v>221</v>
      </c>
      <c r="Z18" s="161">
        <v>0.18</v>
      </c>
      <c r="AA18" s="161">
        <v>5.1</v>
      </c>
      <c r="AB18" s="162">
        <v>0.067</v>
      </c>
      <c r="AC18" s="161">
        <v>2.2</v>
      </c>
      <c r="AD18" s="161">
        <v>0.047</v>
      </c>
      <c r="AE18" s="196">
        <v>0.01</v>
      </c>
      <c r="AF18" s="159">
        <v>0.065</v>
      </c>
      <c r="AG18" s="163">
        <v>160</v>
      </c>
      <c r="AH18" s="164">
        <v>80</v>
      </c>
      <c r="AI18" s="164">
        <v>60</v>
      </c>
      <c r="AJ18" s="164">
        <v>93</v>
      </c>
      <c r="AK18" s="164" t="s">
        <v>215</v>
      </c>
      <c r="AL18" s="161" t="s">
        <v>188</v>
      </c>
      <c r="AM18" s="164">
        <v>1.5</v>
      </c>
      <c r="AN18" s="164">
        <v>13</v>
      </c>
      <c r="AO18" s="164" t="s">
        <v>223</v>
      </c>
      <c r="AP18" s="164">
        <v>3.5</v>
      </c>
      <c r="AQ18" s="164">
        <v>80</v>
      </c>
      <c r="AR18" s="164">
        <v>0.038</v>
      </c>
      <c r="AS18" s="164">
        <v>3.5</v>
      </c>
      <c r="AT18" s="164">
        <v>5.3</v>
      </c>
      <c r="AU18" s="164">
        <v>17</v>
      </c>
      <c r="AV18" s="164">
        <v>1.1</v>
      </c>
      <c r="AW18" s="164">
        <v>1.1</v>
      </c>
      <c r="AX18" s="164">
        <v>0.24</v>
      </c>
      <c r="AY18" s="164">
        <v>0.44</v>
      </c>
      <c r="AZ18" s="164">
        <v>0.37</v>
      </c>
      <c r="BA18" s="164">
        <v>0.019</v>
      </c>
      <c r="BB18" s="164" t="s">
        <v>224</v>
      </c>
      <c r="BC18" s="164">
        <v>0.059</v>
      </c>
      <c r="BD18" s="164">
        <v>0.068</v>
      </c>
      <c r="BE18" s="164" t="s">
        <v>225</v>
      </c>
      <c r="BF18" s="165" t="s">
        <v>220</v>
      </c>
      <c r="BG18" s="165">
        <v>0.31</v>
      </c>
      <c r="BH18" s="210" t="s">
        <v>225</v>
      </c>
      <c r="BI18" s="210">
        <v>0.0036</v>
      </c>
      <c r="BJ18" s="164">
        <v>6.4</v>
      </c>
      <c r="BK18" s="163" t="s">
        <v>201</v>
      </c>
      <c r="BL18" s="166">
        <v>0.66</v>
      </c>
      <c r="BM18" s="166">
        <v>0.41</v>
      </c>
      <c r="BN18" s="166">
        <v>0.11</v>
      </c>
      <c r="BO18" s="166">
        <v>0.69</v>
      </c>
      <c r="BP18" s="164">
        <v>0.44</v>
      </c>
      <c r="BQ18" s="165">
        <v>0.66</v>
      </c>
      <c r="BR18" s="165">
        <v>0.13</v>
      </c>
      <c r="BS18" s="158">
        <v>1.9</v>
      </c>
      <c r="BT18" s="158">
        <v>0.54</v>
      </c>
      <c r="BU18" s="121" t="s">
        <v>228</v>
      </c>
      <c r="BV18" s="167">
        <v>0.16</v>
      </c>
    </row>
    <row r="19" spans="2:74" ht="19.5" customHeight="1">
      <c r="B19" s="25" t="s">
        <v>28</v>
      </c>
      <c r="C19" s="32" t="s">
        <v>120</v>
      </c>
      <c r="D19" s="64" t="s">
        <v>105</v>
      </c>
      <c r="E19" s="33">
        <v>29</v>
      </c>
      <c r="F19" s="33">
        <v>5</v>
      </c>
      <c r="G19" s="33">
        <v>22</v>
      </c>
      <c r="H19" s="33">
        <v>10</v>
      </c>
      <c r="I19" s="33">
        <v>0</v>
      </c>
      <c r="J19" s="33" t="s">
        <v>162</v>
      </c>
      <c r="K19" s="33" t="s">
        <v>105</v>
      </c>
      <c r="L19" s="33">
        <v>29</v>
      </c>
      <c r="M19" s="33">
        <v>5</v>
      </c>
      <c r="N19" s="33">
        <v>23</v>
      </c>
      <c r="O19" s="33">
        <v>9</v>
      </c>
      <c r="P19" s="33">
        <v>59</v>
      </c>
      <c r="Q19" s="147" t="s">
        <v>170</v>
      </c>
      <c r="R19" s="148">
        <v>1.7</v>
      </c>
      <c r="S19" s="148">
        <v>21.7</v>
      </c>
      <c r="T19" s="148">
        <v>72</v>
      </c>
      <c r="U19" s="148" t="s">
        <v>166</v>
      </c>
      <c r="V19" s="148">
        <v>1010.7</v>
      </c>
      <c r="W19" s="149">
        <v>28.5</v>
      </c>
      <c r="X19" s="150">
        <v>11.5</v>
      </c>
      <c r="Y19" s="147" t="s">
        <v>221</v>
      </c>
      <c r="Z19" s="151">
        <v>0.045</v>
      </c>
      <c r="AA19" s="151">
        <v>3.5</v>
      </c>
      <c r="AB19" s="152">
        <v>0.047</v>
      </c>
      <c r="AC19" s="151">
        <v>1.5</v>
      </c>
      <c r="AD19" s="151">
        <v>0.056</v>
      </c>
      <c r="AE19" s="195">
        <v>0.0054</v>
      </c>
      <c r="AF19" s="149" t="s">
        <v>222</v>
      </c>
      <c r="AG19" s="153">
        <v>52</v>
      </c>
      <c r="AH19" s="154" t="s">
        <v>226</v>
      </c>
      <c r="AI19" s="154">
        <v>60</v>
      </c>
      <c r="AJ19" s="154">
        <v>32</v>
      </c>
      <c r="AK19" s="154" t="s">
        <v>215</v>
      </c>
      <c r="AL19" s="151" t="s">
        <v>188</v>
      </c>
      <c r="AM19" s="154">
        <v>1.5</v>
      </c>
      <c r="AN19" s="154">
        <v>3.9</v>
      </c>
      <c r="AO19" s="154" t="s">
        <v>223</v>
      </c>
      <c r="AP19" s="154">
        <v>3.1</v>
      </c>
      <c r="AQ19" s="154">
        <v>60</v>
      </c>
      <c r="AR19" s="154">
        <v>0.01</v>
      </c>
      <c r="AS19" s="154">
        <v>0.19</v>
      </c>
      <c r="AT19" s="154">
        <v>1.5</v>
      </c>
      <c r="AU19" s="154">
        <v>14</v>
      </c>
      <c r="AV19" s="154">
        <v>0.53</v>
      </c>
      <c r="AW19" s="154" t="s">
        <v>204</v>
      </c>
      <c r="AX19" s="154">
        <v>0.11</v>
      </c>
      <c r="AY19" s="154">
        <v>0.25</v>
      </c>
      <c r="AZ19" s="154">
        <v>0.53</v>
      </c>
      <c r="BA19" s="154" t="s">
        <v>220</v>
      </c>
      <c r="BB19" s="154" t="s">
        <v>224</v>
      </c>
      <c r="BC19" s="154">
        <v>0.031</v>
      </c>
      <c r="BD19" s="154">
        <v>0.05</v>
      </c>
      <c r="BE19" s="154" t="s">
        <v>225</v>
      </c>
      <c r="BF19" s="155" t="s">
        <v>220</v>
      </c>
      <c r="BG19" s="155">
        <v>0.17</v>
      </c>
      <c r="BH19" s="209" t="s">
        <v>225</v>
      </c>
      <c r="BI19" s="209" t="s">
        <v>227</v>
      </c>
      <c r="BJ19" s="154">
        <v>4.3</v>
      </c>
      <c r="BK19" s="153" t="s">
        <v>201</v>
      </c>
      <c r="BL19" s="100">
        <v>0.37</v>
      </c>
      <c r="BM19" s="100">
        <v>0.31</v>
      </c>
      <c r="BN19" s="100">
        <v>0.06</v>
      </c>
      <c r="BO19" s="100">
        <v>0.34</v>
      </c>
      <c r="BP19" s="154">
        <v>0.22</v>
      </c>
      <c r="BQ19" s="155">
        <v>0.36</v>
      </c>
      <c r="BR19" s="155">
        <v>0.098</v>
      </c>
      <c r="BS19" s="148">
        <v>1.1</v>
      </c>
      <c r="BT19" s="148">
        <v>0.34</v>
      </c>
      <c r="BU19" s="138" t="s">
        <v>228</v>
      </c>
      <c r="BV19" s="156">
        <v>0.078</v>
      </c>
    </row>
    <row r="20" spans="2:74" ht="19.5" customHeight="1">
      <c r="B20" s="16" t="s">
        <v>28</v>
      </c>
      <c r="C20" s="34" t="s">
        <v>121</v>
      </c>
      <c r="D20" s="65" t="s">
        <v>105</v>
      </c>
      <c r="E20" s="35">
        <v>29</v>
      </c>
      <c r="F20" s="35">
        <v>5</v>
      </c>
      <c r="G20" s="35">
        <v>23</v>
      </c>
      <c r="H20" s="35">
        <v>10</v>
      </c>
      <c r="I20" s="35">
        <v>0</v>
      </c>
      <c r="J20" s="35" t="s">
        <v>162</v>
      </c>
      <c r="K20" s="35" t="s">
        <v>105</v>
      </c>
      <c r="L20" s="35">
        <v>29</v>
      </c>
      <c r="M20" s="35">
        <v>5</v>
      </c>
      <c r="N20" s="35">
        <v>24</v>
      </c>
      <c r="O20" s="35">
        <v>9</v>
      </c>
      <c r="P20" s="35">
        <v>59</v>
      </c>
      <c r="Q20" s="168" t="s">
        <v>169</v>
      </c>
      <c r="R20" s="169">
        <v>1.5</v>
      </c>
      <c r="S20" s="169">
        <v>21.5</v>
      </c>
      <c r="T20" s="169">
        <v>69</v>
      </c>
      <c r="U20" s="169" t="s">
        <v>166</v>
      </c>
      <c r="V20" s="169">
        <v>1007.7</v>
      </c>
      <c r="W20" s="170">
        <v>29.6</v>
      </c>
      <c r="X20" s="171">
        <v>9.4</v>
      </c>
      <c r="Y20" s="168" t="s">
        <v>221</v>
      </c>
      <c r="Z20" s="172">
        <v>0.095</v>
      </c>
      <c r="AA20" s="172">
        <v>1.9</v>
      </c>
      <c r="AB20" s="173">
        <v>0.039</v>
      </c>
      <c r="AC20" s="172">
        <v>0.93</v>
      </c>
      <c r="AD20" s="172">
        <v>0.026</v>
      </c>
      <c r="AE20" s="197">
        <v>0.0056</v>
      </c>
      <c r="AF20" s="170" t="s">
        <v>222</v>
      </c>
      <c r="AG20" s="174">
        <v>66</v>
      </c>
      <c r="AH20" s="175">
        <v>30</v>
      </c>
      <c r="AI20" s="175">
        <v>20</v>
      </c>
      <c r="AJ20" s="175">
        <v>22</v>
      </c>
      <c r="AK20" s="172" t="s">
        <v>215</v>
      </c>
      <c r="AL20" s="172" t="s">
        <v>188</v>
      </c>
      <c r="AM20" s="175">
        <v>1.7</v>
      </c>
      <c r="AN20" s="175">
        <v>2.9</v>
      </c>
      <c r="AO20" s="175">
        <v>1</v>
      </c>
      <c r="AP20" s="175">
        <v>3.3</v>
      </c>
      <c r="AQ20" s="175">
        <v>70</v>
      </c>
      <c r="AR20" s="172" t="s">
        <v>201</v>
      </c>
      <c r="AS20" s="175" t="s">
        <v>186</v>
      </c>
      <c r="AT20" s="175">
        <v>1.4</v>
      </c>
      <c r="AU20" s="175">
        <v>10</v>
      </c>
      <c r="AV20" s="175">
        <v>0.24</v>
      </c>
      <c r="AW20" s="172" t="s">
        <v>204</v>
      </c>
      <c r="AX20" s="175">
        <v>0.054</v>
      </c>
      <c r="AY20" s="175">
        <v>0.09</v>
      </c>
      <c r="AZ20" s="175">
        <v>0.17</v>
      </c>
      <c r="BA20" s="175" t="s">
        <v>220</v>
      </c>
      <c r="BB20" s="175" t="s">
        <v>224</v>
      </c>
      <c r="BC20" s="175">
        <v>0.021</v>
      </c>
      <c r="BD20" s="175">
        <v>0.035</v>
      </c>
      <c r="BE20" s="172" t="s">
        <v>225</v>
      </c>
      <c r="BF20" s="176" t="s">
        <v>220</v>
      </c>
      <c r="BG20" s="176">
        <v>0.03</v>
      </c>
      <c r="BH20" s="211" t="s">
        <v>225</v>
      </c>
      <c r="BI20" s="213" t="s">
        <v>227</v>
      </c>
      <c r="BJ20" s="175">
        <v>1.5</v>
      </c>
      <c r="BK20" s="174" t="s">
        <v>201</v>
      </c>
      <c r="BL20" s="177">
        <v>0.36</v>
      </c>
      <c r="BM20" s="177">
        <v>0.2</v>
      </c>
      <c r="BN20" s="177">
        <v>0.07</v>
      </c>
      <c r="BO20" s="177">
        <v>0.27</v>
      </c>
      <c r="BP20" s="175">
        <v>0.18</v>
      </c>
      <c r="BQ20" s="176">
        <v>0.28</v>
      </c>
      <c r="BR20" s="176">
        <v>0.063</v>
      </c>
      <c r="BS20" s="169">
        <v>0.9</v>
      </c>
      <c r="BT20" s="169">
        <v>0.25</v>
      </c>
      <c r="BU20" s="121" t="s">
        <v>228</v>
      </c>
      <c r="BV20" s="178">
        <v>0.026</v>
      </c>
    </row>
    <row r="21" spans="2:74" ht="19.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76"/>
      <c r="BV21" s="40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51" t="s">
        <v>0</v>
      </c>
      <c r="C23" s="252"/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2"/>
      <c r="R23" s="243"/>
      <c r="S23" s="243"/>
      <c r="T23" s="243"/>
      <c r="U23" s="243"/>
      <c r="V23" s="243"/>
      <c r="W23" s="244"/>
      <c r="X23" s="41"/>
      <c r="Y23" s="24">
        <v>0.043</v>
      </c>
      <c r="Z23" s="23">
        <v>0.017</v>
      </c>
      <c r="AA23" s="23">
        <v>0.015</v>
      </c>
      <c r="AB23" s="24">
        <v>0.0042</v>
      </c>
      <c r="AC23" s="23">
        <v>0.0066</v>
      </c>
      <c r="AD23" s="23">
        <v>0.0025</v>
      </c>
      <c r="AE23" s="23">
        <v>0.0022</v>
      </c>
      <c r="AF23" s="20">
        <v>0.047</v>
      </c>
      <c r="AG23" s="24">
        <v>5</v>
      </c>
      <c r="AH23" s="23">
        <v>30</v>
      </c>
      <c r="AI23" s="23">
        <v>10</v>
      </c>
      <c r="AJ23" s="23">
        <v>3</v>
      </c>
      <c r="AK23" s="23">
        <v>5</v>
      </c>
      <c r="AL23" s="23">
        <v>0.01</v>
      </c>
      <c r="AM23" s="23">
        <v>0.3</v>
      </c>
      <c r="AN23" s="23">
        <v>0.04</v>
      </c>
      <c r="AO23" s="23">
        <v>1</v>
      </c>
      <c r="AP23" s="23">
        <v>0.05</v>
      </c>
      <c r="AQ23" s="23">
        <v>10</v>
      </c>
      <c r="AR23" s="23">
        <v>0.007</v>
      </c>
      <c r="AS23" s="23">
        <v>0.09</v>
      </c>
      <c r="AT23" s="23">
        <v>0.2</v>
      </c>
      <c r="AU23" s="23">
        <v>0.8</v>
      </c>
      <c r="AV23" s="23">
        <v>0.04</v>
      </c>
      <c r="AW23" s="23">
        <v>0.6</v>
      </c>
      <c r="AX23" s="23">
        <v>0.008</v>
      </c>
      <c r="AY23" s="23">
        <v>0.01</v>
      </c>
      <c r="AZ23" s="23">
        <v>0.05</v>
      </c>
      <c r="BA23" s="23">
        <v>0.002</v>
      </c>
      <c r="BB23" s="23">
        <v>0.08</v>
      </c>
      <c r="BC23" s="23">
        <v>0.0008</v>
      </c>
      <c r="BD23" s="23">
        <v>0.001</v>
      </c>
      <c r="BE23" s="23">
        <v>0.0006</v>
      </c>
      <c r="BF23" s="21">
        <v>0.002</v>
      </c>
      <c r="BG23" s="42">
        <v>0.005</v>
      </c>
      <c r="BH23" s="42">
        <v>0.0006</v>
      </c>
      <c r="BI23" s="42">
        <v>0.0009</v>
      </c>
      <c r="BJ23" s="43">
        <v>0.04</v>
      </c>
      <c r="BK23" s="22">
        <v>0.007</v>
      </c>
      <c r="BL23" s="24">
        <v>0.02</v>
      </c>
      <c r="BM23" s="24">
        <v>0.02</v>
      </c>
      <c r="BN23" s="24">
        <v>0.01</v>
      </c>
      <c r="BO23" s="96" t="s">
        <v>161</v>
      </c>
      <c r="BP23" s="23">
        <v>0.005</v>
      </c>
      <c r="BQ23" s="21">
        <v>0.005</v>
      </c>
      <c r="BR23" s="21">
        <v>0.005</v>
      </c>
      <c r="BS23" s="21"/>
      <c r="BT23" s="21"/>
      <c r="BU23" s="20"/>
      <c r="BV23" s="58">
        <v>0.007</v>
      </c>
    </row>
    <row r="24" spans="2:74" ht="19.5" customHeight="1">
      <c r="B24" s="253" t="s">
        <v>1</v>
      </c>
      <c r="C24" s="254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  <c r="Q24" s="245"/>
      <c r="R24" s="246"/>
      <c r="S24" s="246"/>
      <c r="T24" s="246"/>
      <c r="U24" s="246"/>
      <c r="V24" s="246"/>
      <c r="W24" s="247"/>
      <c r="X24" s="44"/>
      <c r="Y24" s="38">
        <v>0.14</v>
      </c>
      <c r="Z24" s="37">
        <v>0.056</v>
      </c>
      <c r="AA24" s="37">
        <v>0.051</v>
      </c>
      <c r="AB24" s="38">
        <v>0.014</v>
      </c>
      <c r="AC24" s="37">
        <v>0.022</v>
      </c>
      <c r="AD24" s="37">
        <v>0.0084</v>
      </c>
      <c r="AE24" s="37">
        <v>0.0072</v>
      </c>
      <c r="AF24" s="34">
        <v>0.16</v>
      </c>
      <c r="AG24" s="38">
        <v>15</v>
      </c>
      <c r="AH24" s="37">
        <v>100</v>
      </c>
      <c r="AI24" s="37">
        <v>40</v>
      </c>
      <c r="AJ24" s="37">
        <v>10</v>
      </c>
      <c r="AK24" s="37">
        <v>16</v>
      </c>
      <c r="AL24" s="37">
        <v>0.04</v>
      </c>
      <c r="AM24" s="37">
        <v>1</v>
      </c>
      <c r="AN24" s="37">
        <v>0.14</v>
      </c>
      <c r="AO24" s="37">
        <v>4</v>
      </c>
      <c r="AP24" s="37">
        <v>0.18</v>
      </c>
      <c r="AQ24" s="37">
        <v>40</v>
      </c>
      <c r="AR24" s="37">
        <v>0.022</v>
      </c>
      <c r="AS24" s="37">
        <v>0.3</v>
      </c>
      <c r="AT24" s="37">
        <v>0.8</v>
      </c>
      <c r="AU24" s="37">
        <v>2.7</v>
      </c>
      <c r="AV24" s="37">
        <v>0.13</v>
      </c>
      <c r="AW24" s="37">
        <v>2</v>
      </c>
      <c r="AX24" s="37">
        <v>0.028</v>
      </c>
      <c r="AY24" s="37">
        <v>0.04</v>
      </c>
      <c r="AZ24" s="37">
        <v>0.16</v>
      </c>
      <c r="BA24" s="37">
        <v>0.007</v>
      </c>
      <c r="BB24" s="37">
        <v>0.27</v>
      </c>
      <c r="BC24" s="37">
        <v>0.0028</v>
      </c>
      <c r="BD24" s="37">
        <v>0.003</v>
      </c>
      <c r="BE24" s="37">
        <v>0.0021</v>
      </c>
      <c r="BF24" s="35">
        <v>0.006</v>
      </c>
      <c r="BG24" s="35">
        <v>0.016</v>
      </c>
      <c r="BH24" s="35">
        <v>0.002</v>
      </c>
      <c r="BI24" s="35">
        <v>0.003</v>
      </c>
      <c r="BJ24" s="37">
        <v>0.14</v>
      </c>
      <c r="BK24" s="36">
        <v>0.025</v>
      </c>
      <c r="BL24" s="38">
        <v>0.06</v>
      </c>
      <c r="BM24" s="38">
        <v>0.06</v>
      </c>
      <c r="BN24" s="38">
        <v>0.04</v>
      </c>
      <c r="BO24" s="173" t="s">
        <v>161</v>
      </c>
      <c r="BP24" s="37">
        <v>0.017</v>
      </c>
      <c r="BQ24" s="35">
        <v>0.017</v>
      </c>
      <c r="BR24" s="35">
        <v>0.017</v>
      </c>
      <c r="BS24" s="35"/>
      <c r="BT24" s="35"/>
      <c r="BU24" s="34"/>
      <c r="BV24" s="57">
        <v>0.022</v>
      </c>
    </row>
    <row r="25" spans="2:74" ht="19.5" customHeight="1">
      <c r="B25" s="255" t="s">
        <v>29</v>
      </c>
      <c r="C25" s="249"/>
      <c r="D25" s="250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48"/>
      <c r="Q25" s="239"/>
      <c r="R25" s="236"/>
      <c r="S25" s="236"/>
      <c r="T25" s="236"/>
      <c r="U25" s="236"/>
      <c r="V25" s="236"/>
      <c r="W25" s="248"/>
      <c r="X25" s="248"/>
      <c r="Y25" s="236"/>
      <c r="Z25" s="236"/>
      <c r="AA25" s="258"/>
      <c r="AB25" s="236"/>
      <c r="AC25" s="236"/>
      <c r="AD25" s="236"/>
      <c r="AE25" s="236"/>
      <c r="AF25" s="236"/>
      <c r="AG25" s="239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9"/>
      <c r="BL25" s="236"/>
      <c r="BM25" s="236"/>
      <c r="BN25" s="236"/>
      <c r="BO25" s="236"/>
      <c r="BP25" s="236"/>
      <c r="BQ25" s="236"/>
      <c r="BR25" s="236"/>
      <c r="BS25" s="236"/>
      <c r="BT25" s="236"/>
      <c r="BU25" s="258"/>
      <c r="BV25" s="261"/>
    </row>
    <row r="26" spans="2:74" ht="19.5" customHeight="1">
      <c r="B26" s="255"/>
      <c r="C26" s="249"/>
      <c r="D26" s="255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49"/>
      <c r="Q26" s="240"/>
      <c r="R26" s="237"/>
      <c r="S26" s="237"/>
      <c r="T26" s="237"/>
      <c r="U26" s="237"/>
      <c r="V26" s="237"/>
      <c r="W26" s="249"/>
      <c r="X26" s="249"/>
      <c r="Y26" s="237"/>
      <c r="Z26" s="237"/>
      <c r="AA26" s="259"/>
      <c r="AB26" s="237"/>
      <c r="AC26" s="237"/>
      <c r="AD26" s="237"/>
      <c r="AE26" s="237"/>
      <c r="AF26" s="237"/>
      <c r="AG26" s="240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40"/>
      <c r="BL26" s="237"/>
      <c r="BM26" s="237"/>
      <c r="BN26" s="237"/>
      <c r="BO26" s="237"/>
      <c r="BP26" s="237"/>
      <c r="BQ26" s="237"/>
      <c r="BR26" s="237"/>
      <c r="BS26" s="237"/>
      <c r="BT26" s="237"/>
      <c r="BU26" s="259"/>
      <c r="BV26" s="262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41"/>
      <c r="R27" s="238"/>
      <c r="S27" s="238"/>
      <c r="T27" s="238"/>
      <c r="U27" s="238"/>
      <c r="V27" s="238"/>
      <c r="W27" s="232"/>
      <c r="X27" s="232"/>
      <c r="Y27" s="238"/>
      <c r="Z27" s="238"/>
      <c r="AA27" s="260"/>
      <c r="AB27" s="238"/>
      <c r="AC27" s="238"/>
      <c r="AD27" s="238"/>
      <c r="AE27" s="238"/>
      <c r="AF27" s="238"/>
      <c r="AG27" s="241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41"/>
      <c r="BL27" s="238"/>
      <c r="BM27" s="238"/>
      <c r="BN27" s="238"/>
      <c r="BO27" s="238"/>
      <c r="BP27" s="238"/>
      <c r="BQ27" s="238"/>
      <c r="BR27" s="238"/>
      <c r="BS27" s="238"/>
      <c r="BT27" s="238"/>
      <c r="BU27" s="260"/>
      <c r="BV27" s="233"/>
    </row>
    <row r="28" spans="2:74" ht="19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ht="17.25">
      <c r="A29" s="45" t="s">
        <v>38</v>
      </c>
      <c r="B29" s="5"/>
      <c r="C29" s="5"/>
      <c r="D29" s="4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4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67" t="s">
        <v>97</v>
      </c>
      <c r="B30" s="5"/>
      <c r="C30" s="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8"/>
      <c r="S30" s="68"/>
      <c r="T30" s="68"/>
      <c r="U30" s="68"/>
      <c r="V30" s="68"/>
      <c r="W30" s="68"/>
      <c r="X30" s="67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67" t="s">
        <v>155</v>
      </c>
      <c r="B31" s="5"/>
      <c r="C31" s="5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85" t="s">
        <v>157</v>
      </c>
      <c r="B32" s="5"/>
      <c r="C32" s="83"/>
      <c r="D32" s="8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86"/>
      <c r="AH32" s="83"/>
      <c r="AI32" s="68"/>
      <c r="AJ32" s="5"/>
      <c r="AK32" s="5"/>
      <c r="AL32" s="84" t="s">
        <v>156</v>
      </c>
      <c r="AM32" s="8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COUNTIF(AG7:AG20,"&lt;5")</f>
        <v>0</v>
      </c>
      <c r="AH34">
        <f>COUNTIF(AH7:AH20,"&lt;30")</f>
        <v>0</v>
      </c>
      <c r="AI34">
        <f>COUNTIF(AI7:AI20,"&lt;10")</f>
        <v>0</v>
      </c>
      <c r="AJ34">
        <f>COUNTIF(AJ7:AJ20,"&lt;3")</f>
        <v>0</v>
      </c>
      <c r="AK34">
        <f>COUNTIF(AK7:AK20,"&lt;5")</f>
        <v>0</v>
      </c>
      <c r="AL34">
        <f>COUNTIF(AL7:AL20,"&lt;0.01")</f>
        <v>0</v>
      </c>
      <c r="AM34">
        <f>COUNTIF(AM7:AM20,"&lt;0.3")</f>
        <v>0</v>
      </c>
      <c r="AN34">
        <f>COUNTIF(AN7:AN20,"&lt;0.04")</f>
        <v>0</v>
      </c>
      <c r="AO34">
        <f>COUNTIF(AO7:AO20,"&lt;1")</f>
        <v>0</v>
      </c>
      <c r="AP34">
        <f>COUNTIF(AP7:AP20,"&lt;0.05")</f>
        <v>0</v>
      </c>
      <c r="AQ34">
        <f>COUNTIF(AQ7:AQ20,"&lt;10")</f>
        <v>0</v>
      </c>
      <c r="AR34">
        <f>COUNTIF(AR7:AR20,"&lt;0.007")</f>
        <v>0</v>
      </c>
      <c r="AS34">
        <f>COUNTIF(AS7:AS20,"&lt;0.09")</f>
        <v>0</v>
      </c>
      <c r="AT34">
        <f>COUNTIF(AT7:AT20,"&lt;0.2")</f>
        <v>0</v>
      </c>
      <c r="AU34">
        <f>COUNTIF(AU7:AU20,"&lt;0.8")</f>
        <v>0</v>
      </c>
      <c r="AV34">
        <f>COUNTIF(AV7:AV20,"&lt;0.04")</f>
        <v>0</v>
      </c>
      <c r="AW34">
        <f>COUNTIF(AW7:AW20,"&lt;0.6")</f>
        <v>0</v>
      </c>
      <c r="AX34">
        <f>COUNTIF(AX7:AX20,"&lt;0.008")</f>
        <v>0</v>
      </c>
      <c r="AY34">
        <f>COUNTIF(AY7:AY20,"&lt;0.01")</f>
        <v>0</v>
      </c>
      <c r="AZ34">
        <f>COUNTIF(AZ7:AZ20,"&lt;0.05")</f>
        <v>0</v>
      </c>
      <c r="BA34">
        <f>COUNTIF(BA7:BA20,"&lt;0.002")</f>
        <v>0</v>
      </c>
      <c r="BB34">
        <f>COUNTIF(BB7:BB20,"&lt;0.8")</f>
        <v>0</v>
      </c>
      <c r="BC34">
        <f>COUNTIF(BC7:BC20,"&lt;0.0008")</f>
        <v>0</v>
      </c>
      <c r="BD34">
        <f>COUNTIF(BD7:BD20,"&lt;0.001")</f>
        <v>0</v>
      </c>
      <c r="BE34">
        <f>COUNTIF(BE7:BE20,"&lt;0.0006")</f>
        <v>0</v>
      </c>
      <c r="BF34">
        <f>COUNTIF(BF7:BF20,"&lt;0.002")</f>
        <v>0</v>
      </c>
      <c r="BG34">
        <f>COUNTIF(BG7:BG20,"&lt;0.005")</f>
        <v>0</v>
      </c>
      <c r="BH34">
        <f>COUNTIF(BH7:BH20,"&lt;0.0006")</f>
        <v>0</v>
      </c>
      <c r="BI34">
        <f>COUNTIF(BI7:BI20,"&lt;0.0009")</f>
        <v>0</v>
      </c>
      <c r="BJ34">
        <f>COUNTIF(BJ7:BJ20,"&lt;0.04")</f>
        <v>0</v>
      </c>
      <c r="BK34">
        <f>COUNTIF(BK7:BK20,"&lt;0.007")</f>
        <v>0</v>
      </c>
      <c r="BL34">
        <f>COUNTIF(BL7:BL20,"&lt;0.02")</f>
        <v>0</v>
      </c>
      <c r="BM34">
        <f>COUNTIF(BM7:BM20,"&lt;0.02")</f>
        <v>0</v>
      </c>
      <c r="BN34">
        <f>COUNTIF(BN7:BN20,"&lt;0.01")</f>
        <v>0</v>
      </c>
      <c r="BP34">
        <f>COUNTIF(BP7:BP20,"&lt;0.005")</f>
        <v>0</v>
      </c>
      <c r="BQ34">
        <f>COUNTIF(BQ7:BQ20,"&lt;0.005")</f>
        <v>0</v>
      </c>
      <c r="BR34">
        <f>COUNTIF(BR7:BR20,"&lt;0.005")</f>
        <v>0</v>
      </c>
      <c r="BV34">
        <f>COUNTIF(BV7:BV20,"&lt;0.007")</f>
        <v>0</v>
      </c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AW25:AW27"/>
    <mergeCell ref="AP25:AP27"/>
    <mergeCell ref="BT25:BT27"/>
    <mergeCell ref="BS25:BS27"/>
    <mergeCell ref="BR25:BR27"/>
    <mergeCell ref="BQ25:BQ27"/>
    <mergeCell ref="AX25:AX27"/>
    <mergeCell ref="BG25:BG27"/>
    <mergeCell ref="BP25:BP27"/>
    <mergeCell ref="BK25:BK27"/>
    <mergeCell ref="BL25:BL27"/>
    <mergeCell ref="BV25:BV27"/>
    <mergeCell ref="BA25:BA27"/>
    <mergeCell ref="AZ25:AZ27"/>
    <mergeCell ref="BJ25:BJ27"/>
    <mergeCell ref="BF25:BF27"/>
    <mergeCell ref="BO25:BO27"/>
    <mergeCell ref="BN25:BN27"/>
    <mergeCell ref="BI25:BI27"/>
    <mergeCell ref="BM25:BM27"/>
    <mergeCell ref="BU25:BU27"/>
    <mergeCell ref="AK25:AK27"/>
    <mergeCell ref="BH25:BH27"/>
    <mergeCell ref="AV25:AV27"/>
    <mergeCell ref="AU25:AU27"/>
    <mergeCell ref="AT25:AT27"/>
    <mergeCell ref="AO25:AO27"/>
    <mergeCell ref="BE25:BE27"/>
    <mergeCell ref="BD25:BD27"/>
    <mergeCell ref="AY25:AY27"/>
    <mergeCell ref="AQ25:AQ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0" zoomScaleNormal="70" zoomScaleSheetLayoutView="70" zoomScalePageLayoutView="0" workbookViewId="0" topLeftCell="AW8">
      <selection activeCell="BW34" sqref="BW3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271" t="s">
        <v>163</v>
      </c>
      <c r="E2" s="272"/>
      <c r="F2" s="272"/>
      <c r="G2" s="272"/>
      <c r="H2" s="272"/>
      <c r="I2" s="273"/>
      <c r="T2" s="59"/>
      <c r="U2" s="59"/>
      <c r="V2" s="59"/>
      <c r="W2" s="59"/>
      <c r="X2" s="60"/>
      <c r="Y2" s="60"/>
      <c r="Z2" s="60"/>
      <c r="AX2" s="90" t="s">
        <v>159</v>
      </c>
      <c r="BF2" s="89"/>
      <c r="BJ2" s="8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90" t="s">
        <v>160</v>
      </c>
      <c r="BF3" s="89"/>
      <c r="BJ3" s="87"/>
      <c r="BV3" s="88" t="s">
        <v>158</v>
      </c>
    </row>
    <row r="4" spans="2:74" ht="30.75" customHeight="1">
      <c r="B4" s="5"/>
      <c r="C4" s="5"/>
      <c r="D4" s="266" t="s">
        <v>98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82</v>
      </c>
      <c r="R4" s="264"/>
      <c r="S4" s="264"/>
      <c r="T4" s="264"/>
      <c r="U4" s="264"/>
      <c r="V4" s="264"/>
      <c r="W4" s="265"/>
      <c r="X4" s="66" t="s">
        <v>106</v>
      </c>
      <c r="Y4" s="263" t="s">
        <v>35</v>
      </c>
      <c r="Z4" s="264"/>
      <c r="AA4" s="264"/>
      <c r="AB4" s="264"/>
      <c r="AC4" s="264"/>
      <c r="AD4" s="264"/>
      <c r="AE4" s="264"/>
      <c r="AF4" s="265"/>
      <c r="AG4" s="263" t="s">
        <v>36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37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10" t="s">
        <v>30</v>
      </c>
    </row>
    <row r="5" spans="2:74" ht="19.5" customHeight="1">
      <c r="B5" s="250" t="s">
        <v>27</v>
      </c>
      <c r="C5" s="248"/>
      <c r="D5" s="269" t="s">
        <v>99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9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53" t="s">
        <v>91</v>
      </c>
      <c r="X5" s="56" t="s">
        <v>31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39</v>
      </c>
      <c r="BL5" s="9" t="s">
        <v>40</v>
      </c>
      <c r="BM5" s="9" t="s">
        <v>41</v>
      </c>
      <c r="BN5" s="9" t="s">
        <v>42</v>
      </c>
      <c r="BO5" s="9" t="s">
        <v>63</v>
      </c>
      <c r="BP5" s="8" t="s">
        <v>32</v>
      </c>
      <c r="BQ5" s="6" t="s">
        <v>33</v>
      </c>
      <c r="BR5" s="6" t="s">
        <v>34</v>
      </c>
      <c r="BS5" s="6" t="s">
        <v>67</v>
      </c>
      <c r="BT5" s="6" t="s">
        <v>68</v>
      </c>
      <c r="BU5" s="10" t="s">
        <v>69</v>
      </c>
      <c r="BV5" s="14" t="s">
        <v>191</v>
      </c>
    </row>
    <row r="6" spans="2:74" ht="19.5" customHeight="1" thickBot="1">
      <c r="B6" s="230"/>
      <c r="C6" s="232"/>
      <c r="D6" s="234" t="s">
        <v>100</v>
      </c>
      <c r="E6" s="235"/>
      <c r="F6" s="70" t="s">
        <v>101</v>
      </c>
      <c r="G6" s="70" t="s">
        <v>102</v>
      </c>
      <c r="H6" s="70" t="s">
        <v>103</v>
      </c>
      <c r="I6" s="70" t="s">
        <v>96</v>
      </c>
      <c r="J6" s="70" t="s">
        <v>104</v>
      </c>
      <c r="K6" s="235" t="s">
        <v>100</v>
      </c>
      <c r="L6" s="235"/>
      <c r="M6" s="70" t="s">
        <v>101</v>
      </c>
      <c r="N6" s="70" t="s">
        <v>102</v>
      </c>
      <c r="O6" s="70" t="s">
        <v>103</v>
      </c>
      <c r="P6" s="70" t="s">
        <v>96</v>
      </c>
      <c r="Q6" s="241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52" t="s">
        <v>89</v>
      </c>
      <c r="X6" s="51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61" t="s">
        <v>71</v>
      </c>
      <c r="BH6" s="15" t="s">
        <v>71</v>
      </c>
      <c r="BI6" s="15" t="s">
        <v>71</v>
      </c>
      <c r="BJ6" s="17" t="s">
        <v>71</v>
      </c>
      <c r="BK6" s="50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51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 thickBot="1">
      <c r="B7" s="11" t="s">
        <v>28</v>
      </c>
      <c r="C7" s="20" t="s">
        <v>122</v>
      </c>
      <c r="D7" s="62" t="s">
        <v>105</v>
      </c>
      <c r="E7" s="55">
        <v>29</v>
      </c>
      <c r="F7" s="55">
        <v>7</v>
      </c>
      <c r="G7" s="55">
        <v>20</v>
      </c>
      <c r="H7" s="55">
        <v>10</v>
      </c>
      <c r="I7" s="55">
        <v>0</v>
      </c>
      <c r="J7" s="55" t="s">
        <v>162</v>
      </c>
      <c r="K7" s="55" t="s">
        <v>105</v>
      </c>
      <c r="L7" s="55">
        <v>29</v>
      </c>
      <c r="M7" s="55">
        <v>7</v>
      </c>
      <c r="N7" s="55">
        <v>21</v>
      </c>
      <c r="O7" s="55">
        <v>9</v>
      </c>
      <c r="P7" s="55">
        <v>59</v>
      </c>
      <c r="Q7" s="91" t="s">
        <v>169</v>
      </c>
      <c r="R7" s="92">
        <v>3</v>
      </c>
      <c r="S7" s="93">
        <v>27.8</v>
      </c>
      <c r="T7" s="93">
        <v>73</v>
      </c>
      <c r="U7" s="93" t="s">
        <v>166</v>
      </c>
      <c r="V7" s="93">
        <v>1006.3</v>
      </c>
      <c r="W7" s="94">
        <v>27.4</v>
      </c>
      <c r="X7" s="92">
        <v>0.8</v>
      </c>
      <c r="Y7" s="91" t="s">
        <v>171</v>
      </c>
      <c r="Z7" s="95">
        <v>0.1</v>
      </c>
      <c r="AA7" s="95">
        <v>2.4</v>
      </c>
      <c r="AB7" s="96">
        <v>0.074</v>
      </c>
      <c r="AC7" s="95">
        <v>0.86</v>
      </c>
      <c r="AD7" s="95">
        <v>0.031</v>
      </c>
      <c r="AE7" s="95" t="s">
        <v>173</v>
      </c>
      <c r="AF7" s="94" t="s">
        <v>174</v>
      </c>
      <c r="AG7" s="214">
        <v>99</v>
      </c>
      <c r="AH7" s="190" t="s">
        <v>175</v>
      </c>
      <c r="AI7" s="215">
        <v>15</v>
      </c>
      <c r="AJ7" s="190" t="s">
        <v>176</v>
      </c>
      <c r="AK7" s="95" t="s">
        <v>177</v>
      </c>
      <c r="AL7" s="95" t="s">
        <v>178</v>
      </c>
      <c r="AM7" s="215">
        <v>0.5</v>
      </c>
      <c r="AN7" s="215">
        <v>4.6</v>
      </c>
      <c r="AO7" s="215">
        <v>0.76</v>
      </c>
      <c r="AP7" s="215">
        <v>1.2</v>
      </c>
      <c r="AQ7" s="215">
        <v>13</v>
      </c>
      <c r="AR7" s="215">
        <v>0.02</v>
      </c>
      <c r="AS7" s="98">
        <v>1.5</v>
      </c>
      <c r="AT7" s="190" t="s">
        <v>179</v>
      </c>
      <c r="AU7" s="98">
        <v>3</v>
      </c>
      <c r="AV7" s="215">
        <v>0.2</v>
      </c>
      <c r="AW7" s="95" t="s">
        <v>180</v>
      </c>
      <c r="AX7" s="190" t="s">
        <v>181</v>
      </c>
      <c r="AY7" s="98">
        <v>0.09</v>
      </c>
      <c r="AZ7" s="215">
        <v>0.3</v>
      </c>
      <c r="BA7" s="98">
        <v>0.003</v>
      </c>
      <c r="BB7" s="98">
        <v>0.6</v>
      </c>
      <c r="BC7" s="215">
        <v>0.024</v>
      </c>
      <c r="BD7" s="215">
        <v>0.034</v>
      </c>
      <c r="BE7" s="215">
        <v>0.0007</v>
      </c>
      <c r="BF7" s="93" t="s">
        <v>181</v>
      </c>
      <c r="BG7" s="342">
        <v>0.05</v>
      </c>
      <c r="BH7" s="341">
        <v>0.004</v>
      </c>
      <c r="BI7" s="93" t="s">
        <v>182</v>
      </c>
      <c r="BJ7" s="98">
        <v>0.93</v>
      </c>
      <c r="BK7" s="97">
        <v>0.21</v>
      </c>
      <c r="BL7" s="100">
        <v>0.86</v>
      </c>
      <c r="BM7" s="101">
        <v>0.34</v>
      </c>
      <c r="BN7" s="101">
        <v>0.13</v>
      </c>
      <c r="BO7" s="101">
        <v>0.31</v>
      </c>
      <c r="BP7" s="98">
        <v>0.16</v>
      </c>
      <c r="BQ7" s="99">
        <v>0.37</v>
      </c>
      <c r="BR7" s="99">
        <v>0.07</v>
      </c>
      <c r="BS7" s="93">
        <v>1.9</v>
      </c>
      <c r="BT7" s="93">
        <v>0.29</v>
      </c>
      <c r="BU7" s="352" t="s">
        <v>228</v>
      </c>
      <c r="BV7" s="102">
        <v>0.032</v>
      </c>
    </row>
    <row r="8" spans="2:74" ht="19.5" customHeight="1">
      <c r="B8" s="25" t="s">
        <v>28</v>
      </c>
      <c r="C8" s="26" t="s">
        <v>81</v>
      </c>
      <c r="D8" s="62" t="s">
        <v>105</v>
      </c>
      <c r="E8" s="55">
        <v>29</v>
      </c>
      <c r="F8" s="55">
        <v>7</v>
      </c>
      <c r="G8" s="55">
        <v>21</v>
      </c>
      <c r="H8" s="55">
        <v>10</v>
      </c>
      <c r="I8" s="55">
        <v>0</v>
      </c>
      <c r="J8" s="55" t="s">
        <v>162</v>
      </c>
      <c r="K8" s="55" t="s">
        <v>105</v>
      </c>
      <c r="L8" s="55">
        <v>29</v>
      </c>
      <c r="M8" s="55">
        <v>7</v>
      </c>
      <c r="N8" s="55">
        <v>22</v>
      </c>
      <c r="O8" s="55">
        <v>9</v>
      </c>
      <c r="P8" s="55">
        <v>59</v>
      </c>
      <c r="Q8" s="103" t="s">
        <v>190</v>
      </c>
      <c r="R8" s="104">
        <v>2.9</v>
      </c>
      <c r="S8" s="104">
        <v>28.1</v>
      </c>
      <c r="T8" s="104">
        <v>77</v>
      </c>
      <c r="U8" s="104">
        <v>1</v>
      </c>
      <c r="V8" s="104">
        <v>1008</v>
      </c>
      <c r="W8" s="105">
        <v>27.3</v>
      </c>
      <c r="X8" s="106">
        <v>1.3</v>
      </c>
      <c r="Y8" s="103" t="s">
        <v>171</v>
      </c>
      <c r="Z8" s="107" t="s">
        <v>172</v>
      </c>
      <c r="AA8" s="107">
        <v>2.6</v>
      </c>
      <c r="AB8" s="108">
        <v>0.071</v>
      </c>
      <c r="AC8" s="107">
        <v>1.2</v>
      </c>
      <c r="AD8" s="107">
        <v>0.032</v>
      </c>
      <c r="AE8" s="107">
        <v>0.034</v>
      </c>
      <c r="AF8" s="105">
        <v>0.039</v>
      </c>
      <c r="AG8" s="216">
        <v>90</v>
      </c>
      <c r="AH8" s="217">
        <v>40</v>
      </c>
      <c r="AI8" s="217">
        <v>24</v>
      </c>
      <c r="AJ8" s="217">
        <v>25</v>
      </c>
      <c r="AK8" s="110">
        <v>8</v>
      </c>
      <c r="AL8" s="107" t="s">
        <v>178</v>
      </c>
      <c r="AM8" s="217">
        <v>0.6</v>
      </c>
      <c r="AN8" s="217">
        <v>2.2</v>
      </c>
      <c r="AO8" s="217">
        <v>0.7</v>
      </c>
      <c r="AP8" s="217">
        <v>1.1</v>
      </c>
      <c r="AQ8" s="217">
        <v>15</v>
      </c>
      <c r="AR8" s="217">
        <v>0.01</v>
      </c>
      <c r="AS8" s="110">
        <v>1.1</v>
      </c>
      <c r="AT8" s="217">
        <v>1.5</v>
      </c>
      <c r="AU8" s="110">
        <v>5</v>
      </c>
      <c r="AV8" s="217">
        <v>0.14</v>
      </c>
      <c r="AW8" s="107" t="s">
        <v>180</v>
      </c>
      <c r="AX8" s="217">
        <v>0.02</v>
      </c>
      <c r="AY8" s="110">
        <v>0.06</v>
      </c>
      <c r="AZ8" s="217">
        <v>0.08</v>
      </c>
      <c r="BA8" s="107" t="s">
        <v>182</v>
      </c>
      <c r="BB8" s="110">
        <v>1</v>
      </c>
      <c r="BC8" s="217">
        <v>0.052</v>
      </c>
      <c r="BD8" s="217">
        <v>0.094</v>
      </c>
      <c r="BE8" s="191" t="s">
        <v>183</v>
      </c>
      <c r="BF8" s="104" t="s">
        <v>181</v>
      </c>
      <c r="BG8" s="155">
        <v>0.19</v>
      </c>
      <c r="BH8" s="104" t="s">
        <v>184</v>
      </c>
      <c r="BI8" s="104" t="s">
        <v>182</v>
      </c>
      <c r="BJ8" s="110">
        <v>0.47</v>
      </c>
      <c r="BK8" s="109">
        <v>0.22</v>
      </c>
      <c r="BL8" s="112">
        <v>0.75</v>
      </c>
      <c r="BM8" s="112">
        <v>0.39</v>
      </c>
      <c r="BN8" s="112">
        <v>0.12</v>
      </c>
      <c r="BO8" s="112">
        <v>0.33</v>
      </c>
      <c r="BP8" s="110">
        <v>0.17</v>
      </c>
      <c r="BQ8" s="111">
        <v>0.26</v>
      </c>
      <c r="BR8" s="111">
        <v>0.05</v>
      </c>
      <c r="BS8" s="104">
        <v>1.8</v>
      </c>
      <c r="BT8" s="104">
        <v>0.15</v>
      </c>
      <c r="BU8" s="121" t="s">
        <v>228</v>
      </c>
      <c r="BV8" s="113">
        <v>0.014</v>
      </c>
    </row>
    <row r="9" spans="2:74" ht="19.5" customHeight="1">
      <c r="B9" s="25" t="s">
        <v>28</v>
      </c>
      <c r="C9" s="32" t="s">
        <v>123</v>
      </c>
      <c r="D9" s="72" t="s">
        <v>105</v>
      </c>
      <c r="E9" s="33">
        <v>29</v>
      </c>
      <c r="F9" s="33">
        <v>7</v>
      </c>
      <c r="G9" s="55">
        <v>22</v>
      </c>
      <c r="H9" s="33">
        <v>10</v>
      </c>
      <c r="I9" s="33">
        <v>0</v>
      </c>
      <c r="J9" s="33" t="s">
        <v>162</v>
      </c>
      <c r="K9" s="33" t="s">
        <v>105</v>
      </c>
      <c r="L9" s="33">
        <v>29</v>
      </c>
      <c r="M9" s="33">
        <v>7</v>
      </c>
      <c r="N9" s="33">
        <v>23</v>
      </c>
      <c r="O9" s="33">
        <v>9</v>
      </c>
      <c r="P9" s="32">
        <v>59</v>
      </c>
      <c r="Q9" s="103" t="s">
        <v>170</v>
      </c>
      <c r="R9" s="104">
        <v>1.7</v>
      </c>
      <c r="S9" s="104">
        <v>28.2</v>
      </c>
      <c r="T9" s="104">
        <v>77</v>
      </c>
      <c r="U9" s="104" t="s">
        <v>166</v>
      </c>
      <c r="V9" s="104">
        <v>1006.9</v>
      </c>
      <c r="W9" s="105">
        <v>21.4</v>
      </c>
      <c r="X9" s="113">
        <v>0.6</v>
      </c>
      <c r="Y9" s="103" t="s">
        <v>171</v>
      </c>
      <c r="Z9" s="107" t="s">
        <v>172</v>
      </c>
      <c r="AA9" s="107">
        <v>1.4</v>
      </c>
      <c r="AB9" s="108">
        <v>0.079</v>
      </c>
      <c r="AC9" s="107">
        <v>0.64</v>
      </c>
      <c r="AD9" s="107">
        <v>0.044</v>
      </c>
      <c r="AE9" s="107">
        <v>0.0089</v>
      </c>
      <c r="AF9" s="105" t="s">
        <v>174</v>
      </c>
      <c r="AG9" s="216">
        <v>100</v>
      </c>
      <c r="AH9" s="191" t="s">
        <v>175</v>
      </c>
      <c r="AI9" s="217">
        <v>20</v>
      </c>
      <c r="AJ9" s="217">
        <v>21</v>
      </c>
      <c r="AK9" s="107" t="s">
        <v>177</v>
      </c>
      <c r="AL9" s="107" t="s">
        <v>178</v>
      </c>
      <c r="AM9" s="217">
        <v>0.4</v>
      </c>
      <c r="AN9" s="217">
        <v>3.1</v>
      </c>
      <c r="AO9" s="217">
        <v>0.65</v>
      </c>
      <c r="AP9" s="217">
        <v>0.94</v>
      </c>
      <c r="AQ9" s="217">
        <v>28</v>
      </c>
      <c r="AR9" s="217">
        <v>0.01</v>
      </c>
      <c r="AS9" s="110">
        <v>1.2</v>
      </c>
      <c r="AT9" s="217">
        <v>0.17</v>
      </c>
      <c r="AU9" s="107" t="s">
        <v>177</v>
      </c>
      <c r="AV9" s="217">
        <v>0.21</v>
      </c>
      <c r="AW9" s="110">
        <v>0.5</v>
      </c>
      <c r="AX9" s="191" t="s">
        <v>181</v>
      </c>
      <c r="AY9" s="110">
        <v>0.05</v>
      </c>
      <c r="AZ9" s="217">
        <v>0.21</v>
      </c>
      <c r="BA9" s="110">
        <v>0.001</v>
      </c>
      <c r="BB9" s="110">
        <v>1.4</v>
      </c>
      <c r="BC9" s="217">
        <v>0.019</v>
      </c>
      <c r="BD9" s="217">
        <v>0.032</v>
      </c>
      <c r="BE9" s="191" t="s">
        <v>183</v>
      </c>
      <c r="BF9" s="104" t="s">
        <v>181</v>
      </c>
      <c r="BG9" s="104" t="s">
        <v>185</v>
      </c>
      <c r="BH9" s="111">
        <v>0.003</v>
      </c>
      <c r="BI9" s="104" t="s">
        <v>182</v>
      </c>
      <c r="BJ9" s="110">
        <v>0.6</v>
      </c>
      <c r="BK9" s="109">
        <v>0.4</v>
      </c>
      <c r="BL9" s="112">
        <v>0.72</v>
      </c>
      <c r="BM9" s="112">
        <v>0.31</v>
      </c>
      <c r="BN9" s="112">
        <v>0.14</v>
      </c>
      <c r="BO9" s="112">
        <v>0.35</v>
      </c>
      <c r="BP9" s="110">
        <v>0.18</v>
      </c>
      <c r="BQ9" s="111">
        <v>0.29</v>
      </c>
      <c r="BR9" s="111">
        <v>0.041</v>
      </c>
      <c r="BS9" s="104">
        <v>1.9</v>
      </c>
      <c r="BT9" s="104">
        <v>0.16</v>
      </c>
      <c r="BU9" s="121" t="s">
        <v>228</v>
      </c>
      <c r="BV9" s="113">
        <v>0.021</v>
      </c>
    </row>
    <row r="10" spans="2:74" ht="19.5" customHeight="1" thickBot="1">
      <c r="B10" s="28" t="s">
        <v>28</v>
      </c>
      <c r="C10" s="29" t="s">
        <v>80</v>
      </c>
      <c r="D10" s="75" t="s">
        <v>105</v>
      </c>
      <c r="E10" s="30">
        <v>29</v>
      </c>
      <c r="F10" s="30">
        <v>7</v>
      </c>
      <c r="G10" s="31">
        <v>23</v>
      </c>
      <c r="H10" s="30">
        <v>10</v>
      </c>
      <c r="I10" s="30">
        <v>0</v>
      </c>
      <c r="J10" s="30" t="s">
        <v>162</v>
      </c>
      <c r="K10" s="30" t="s">
        <v>105</v>
      </c>
      <c r="L10" s="30">
        <v>29</v>
      </c>
      <c r="M10" s="30">
        <v>7</v>
      </c>
      <c r="N10" s="30">
        <v>24</v>
      </c>
      <c r="O10" s="30">
        <v>9</v>
      </c>
      <c r="P10" s="30">
        <v>59</v>
      </c>
      <c r="Q10" s="179" t="s">
        <v>170</v>
      </c>
      <c r="R10" s="180">
        <v>1.3</v>
      </c>
      <c r="S10" s="181">
        <v>27.4</v>
      </c>
      <c r="T10" s="181">
        <v>80</v>
      </c>
      <c r="U10" s="181" t="s">
        <v>166</v>
      </c>
      <c r="V10" s="182">
        <v>1002.8</v>
      </c>
      <c r="W10" s="183">
        <v>10</v>
      </c>
      <c r="X10" s="184">
        <v>1.6</v>
      </c>
      <c r="Y10" s="179" t="s">
        <v>171</v>
      </c>
      <c r="Z10" s="181" t="s">
        <v>172</v>
      </c>
      <c r="AA10" s="181">
        <v>1.7</v>
      </c>
      <c r="AB10" s="181">
        <v>0.1</v>
      </c>
      <c r="AC10" s="181">
        <v>0.55</v>
      </c>
      <c r="AD10" s="181">
        <v>0.031</v>
      </c>
      <c r="AE10" s="181" t="s">
        <v>173</v>
      </c>
      <c r="AF10" s="185" t="s">
        <v>174</v>
      </c>
      <c r="AG10" s="218">
        <v>87</v>
      </c>
      <c r="AH10" s="219">
        <v>30</v>
      </c>
      <c r="AI10" s="220" t="s">
        <v>176</v>
      </c>
      <c r="AJ10" s="220" t="s">
        <v>176</v>
      </c>
      <c r="AK10" s="187">
        <v>2</v>
      </c>
      <c r="AL10" s="181" t="s">
        <v>178</v>
      </c>
      <c r="AM10" s="219">
        <v>0.4</v>
      </c>
      <c r="AN10" s="219">
        <v>3.7</v>
      </c>
      <c r="AO10" s="220" t="s">
        <v>186</v>
      </c>
      <c r="AP10" s="219">
        <v>0.21</v>
      </c>
      <c r="AQ10" s="219">
        <v>5</v>
      </c>
      <c r="AR10" s="219">
        <v>0.01</v>
      </c>
      <c r="AS10" s="187">
        <v>1.3</v>
      </c>
      <c r="AT10" s="220" t="s">
        <v>179</v>
      </c>
      <c r="AU10" s="187">
        <v>4</v>
      </c>
      <c r="AV10" s="219">
        <v>0.07</v>
      </c>
      <c r="AW10" s="187">
        <v>0.3</v>
      </c>
      <c r="AX10" s="220" t="s">
        <v>181</v>
      </c>
      <c r="AY10" s="187">
        <v>0.03</v>
      </c>
      <c r="AZ10" s="219">
        <v>0.11</v>
      </c>
      <c r="BA10" s="181" t="s">
        <v>182</v>
      </c>
      <c r="BB10" s="187">
        <v>0.6</v>
      </c>
      <c r="BC10" s="219">
        <v>0.0065</v>
      </c>
      <c r="BD10" s="219">
        <v>0.005</v>
      </c>
      <c r="BE10" s="220" t="s">
        <v>183</v>
      </c>
      <c r="BF10" s="180" t="s">
        <v>181</v>
      </c>
      <c r="BG10" s="180" t="s">
        <v>185</v>
      </c>
      <c r="BH10" s="188">
        <v>0.012</v>
      </c>
      <c r="BI10" s="180" t="s">
        <v>182</v>
      </c>
      <c r="BJ10" s="187">
        <v>0.51</v>
      </c>
      <c r="BK10" s="186">
        <v>0.33</v>
      </c>
      <c r="BL10" s="189">
        <v>0.79</v>
      </c>
      <c r="BM10" s="189">
        <v>0.26</v>
      </c>
      <c r="BN10" s="189">
        <v>0.13</v>
      </c>
      <c r="BO10" s="189">
        <v>0.23</v>
      </c>
      <c r="BP10" s="187">
        <v>0.15</v>
      </c>
      <c r="BQ10" s="188">
        <v>0.25</v>
      </c>
      <c r="BR10" s="188">
        <v>0.03</v>
      </c>
      <c r="BS10" s="180">
        <v>1.7</v>
      </c>
      <c r="BT10" s="180">
        <v>0.2</v>
      </c>
      <c r="BU10" s="185" t="s">
        <v>228</v>
      </c>
      <c r="BV10" s="183">
        <v>0.009</v>
      </c>
    </row>
    <row r="11" spans="2:74" ht="19.5" customHeight="1">
      <c r="B11" s="25" t="s">
        <v>76</v>
      </c>
      <c r="C11" s="47" t="s">
        <v>72</v>
      </c>
      <c r="D11" s="61" t="s">
        <v>105</v>
      </c>
      <c r="E11" s="71">
        <v>29</v>
      </c>
      <c r="F11" s="71">
        <v>7</v>
      </c>
      <c r="G11" s="71">
        <v>24</v>
      </c>
      <c r="H11" s="71">
        <v>10</v>
      </c>
      <c r="I11" s="71">
        <v>0</v>
      </c>
      <c r="J11" s="71" t="s">
        <v>162</v>
      </c>
      <c r="K11" s="71" t="s">
        <v>105</v>
      </c>
      <c r="L11" s="71">
        <v>29</v>
      </c>
      <c r="M11" s="71">
        <v>7</v>
      </c>
      <c r="N11" s="71">
        <v>25</v>
      </c>
      <c r="O11" s="71">
        <v>9</v>
      </c>
      <c r="P11" s="71">
        <v>59</v>
      </c>
      <c r="Q11" s="147" t="s">
        <v>170</v>
      </c>
      <c r="R11" s="148">
        <v>2.6</v>
      </c>
      <c r="S11" s="148">
        <v>28.5</v>
      </c>
      <c r="T11" s="148">
        <v>80</v>
      </c>
      <c r="U11" s="148" t="s">
        <v>166</v>
      </c>
      <c r="V11" s="148">
        <v>999.2</v>
      </c>
      <c r="W11" s="149">
        <v>22.7</v>
      </c>
      <c r="X11" s="150">
        <v>0.6</v>
      </c>
      <c r="Y11" s="147" t="s">
        <v>171</v>
      </c>
      <c r="Z11" s="151" t="s">
        <v>172</v>
      </c>
      <c r="AA11" s="151">
        <v>1.5</v>
      </c>
      <c r="AB11" s="152">
        <v>0.16</v>
      </c>
      <c r="AC11" s="151">
        <v>0.44</v>
      </c>
      <c r="AD11" s="151">
        <v>0.033</v>
      </c>
      <c r="AE11" s="151" t="s">
        <v>173</v>
      </c>
      <c r="AF11" s="149" t="s">
        <v>174</v>
      </c>
      <c r="AG11" s="221">
        <v>200</v>
      </c>
      <c r="AH11" s="222">
        <v>40</v>
      </c>
      <c r="AI11" s="195" t="s">
        <v>176</v>
      </c>
      <c r="AJ11" s="222">
        <v>22</v>
      </c>
      <c r="AK11" s="154">
        <v>7</v>
      </c>
      <c r="AL11" s="151" t="s">
        <v>178</v>
      </c>
      <c r="AM11" s="222">
        <v>0.6</v>
      </c>
      <c r="AN11" s="222">
        <v>6.2</v>
      </c>
      <c r="AO11" s="222">
        <v>0.96</v>
      </c>
      <c r="AP11" s="222">
        <v>0.64</v>
      </c>
      <c r="AQ11" s="222">
        <v>10</v>
      </c>
      <c r="AR11" s="222">
        <v>0.03</v>
      </c>
      <c r="AS11" s="154">
        <v>2.4</v>
      </c>
      <c r="AT11" s="195" t="s">
        <v>179</v>
      </c>
      <c r="AU11" s="154">
        <v>8</v>
      </c>
      <c r="AV11" s="222">
        <v>0.12</v>
      </c>
      <c r="AW11" s="151" t="s">
        <v>180</v>
      </c>
      <c r="AX11" s="195" t="s">
        <v>181</v>
      </c>
      <c r="AY11" s="154">
        <v>0.11</v>
      </c>
      <c r="AZ11" s="222">
        <v>0.34</v>
      </c>
      <c r="BA11" s="151" t="s">
        <v>182</v>
      </c>
      <c r="BB11" s="154">
        <v>2.2</v>
      </c>
      <c r="BC11" s="222">
        <v>0.0096</v>
      </c>
      <c r="BD11" s="222">
        <v>0.005</v>
      </c>
      <c r="BE11" s="195" t="s">
        <v>183</v>
      </c>
      <c r="BF11" s="148" t="s">
        <v>181</v>
      </c>
      <c r="BG11" s="148" t="s">
        <v>185</v>
      </c>
      <c r="BH11" s="148" t="s">
        <v>184</v>
      </c>
      <c r="BI11" s="148" t="s">
        <v>182</v>
      </c>
      <c r="BJ11" s="154">
        <v>1.1</v>
      </c>
      <c r="BK11" s="153">
        <v>0.053</v>
      </c>
      <c r="BL11" s="100">
        <v>0.78</v>
      </c>
      <c r="BM11" s="100">
        <v>0.35</v>
      </c>
      <c r="BN11" s="100">
        <v>0.15</v>
      </c>
      <c r="BO11" s="100">
        <v>0.2</v>
      </c>
      <c r="BP11" s="154">
        <v>0.18</v>
      </c>
      <c r="BQ11" s="155">
        <v>0.27</v>
      </c>
      <c r="BR11" s="155">
        <v>0.028</v>
      </c>
      <c r="BS11" s="148">
        <v>1.5</v>
      </c>
      <c r="BT11" s="148">
        <v>0.28</v>
      </c>
      <c r="BU11" s="116" t="s">
        <v>228</v>
      </c>
      <c r="BV11" s="156">
        <v>0.044</v>
      </c>
    </row>
    <row r="12" spans="2:74" ht="19.5" customHeight="1">
      <c r="B12" s="25" t="s">
        <v>76</v>
      </c>
      <c r="C12" s="32" t="s">
        <v>73</v>
      </c>
      <c r="D12" s="62" t="s">
        <v>105</v>
      </c>
      <c r="E12" s="55">
        <v>29</v>
      </c>
      <c r="F12" s="55">
        <v>7</v>
      </c>
      <c r="G12" s="55">
        <v>25</v>
      </c>
      <c r="H12" s="55">
        <v>10</v>
      </c>
      <c r="I12" s="55">
        <v>0</v>
      </c>
      <c r="J12" s="55" t="s">
        <v>162</v>
      </c>
      <c r="K12" s="55" t="s">
        <v>105</v>
      </c>
      <c r="L12" s="55">
        <v>29</v>
      </c>
      <c r="M12" s="55">
        <v>7</v>
      </c>
      <c r="N12" s="55">
        <v>26</v>
      </c>
      <c r="O12" s="55">
        <v>9</v>
      </c>
      <c r="P12" s="55">
        <v>59</v>
      </c>
      <c r="Q12" s="147" t="s">
        <v>170</v>
      </c>
      <c r="R12" s="148">
        <v>2.4</v>
      </c>
      <c r="S12" s="148">
        <v>28.2</v>
      </c>
      <c r="T12" s="148">
        <v>84</v>
      </c>
      <c r="U12" s="148" t="s">
        <v>166</v>
      </c>
      <c r="V12" s="148">
        <v>998.4</v>
      </c>
      <c r="W12" s="149">
        <v>19.5</v>
      </c>
      <c r="X12" s="150">
        <v>1.7</v>
      </c>
      <c r="Y12" s="147" t="s">
        <v>171</v>
      </c>
      <c r="Z12" s="151">
        <v>0.034</v>
      </c>
      <c r="AA12" s="151">
        <v>2</v>
      </c>
      <c r="AB12" s="152">
        <v>0.13</v>
      </c>
      <c r="AC12" s="151">
        <v>0.95</v>
      </c>
      <c r="AD12" s="151">
        <v>0.03</v>
      </c>
      <c r="AE12" s="151">
        <v>0.011</v>
      </c>
      <c r="AF12" s="149" t="s">
        <v>174</v>
      </c>
      <c r="AG12" s="221">
        <v>160</v>
      </c>
      <c r="AH12" s="195" t="s">
        <v>175</v>
      </c>
      <c r="AI12" s="222">
        <v>27</v>
      </c>
      <c r="AJ12" s="222">
        <v>13</v>
      </c>
      <c r="AK12" s="154">
        <v>4</v>
      </c>
      <c r="AL12" s="151" t="s">
        <v>178</v>
      </c>
      <c r="AM12" s="222">
        <v>0.6</v>
      </c>
      <c r="AN12" s="222">
        <v>13</v>
      </c>
      <c r="AO12" s="222">
        <v>1</v>
      </c>
      <c r="AP12" s="222">
        <v>2</v>
      </c>
      <c r="AQ12" s="222">
        <v>30</v>
      </c>
      <c r="AR12" s="222">
        <v>0.04</v>
      </c>
      <c r="AS12" s="154">
        <v>4.7</v>
      </c>
      <c r="AT12" s="222">
        <v>1.3</v>
      </c>
      <c r="AU12" s="154">
        <v>11</v>
      </c>
      <c r="AV12" s="222">
        <v>0.3</v>
      </c>
      <c r="AW12" s="154">
        <v>0.3</v>
      </c>
      <c r="AX12" s="195" t="s">
        <v>181</v>
      </c>
      <c r="AY12" s="154">
        <v>0.21</v>
      </c>
      <c r="AZ12" s="222">
        <v>0.52</v>
      </c>
      <c r="BA12" s="154">
        <v>0.003</v>
      </c>
      <c r="BB12" s="154">
        <v>2.9</v>
      </c>
      <c r="BC12" s="222">
        <v>0.026</v>
      </c>
      <c r="BD12" s="222">
        <v>0.025</v>
      </c>
      <c r="BE12" s="222">
        <v>0.0007</v>
      </c>
      <c r="BF12" s="148" t="s">
        <v>181</v>
      </c>
      <c r="BG12" s="155">
        <v>0.09</v>
      </c>
      <c r="BH12" s="148" t="s">
        <v>184</v>
      </c>
      <c r="BI12" s="148" t="s">
        <v>182</v>
      </c>
      <c r="BJ12" s="154">
        <v>1.8</v>
      </c>
      <c r="BK12" s="153">
        <v>0.25</v>
      </c>
      <c r="BL12" s="100">
        <v>0.89</v>
      </c>
      <c r="BM12" s="100">
        <v>0.38</v>
      </c>
      <c r="BN12" s="100">
        <v>0.15</v>
      </c>
      <c r="BO12" s="100">
        <v>0.46</v>
      </c>
      <c r="BP12" s="154">
        <v>0.27</v>
      </c>
      <c r="BQ12" s="155">
        <v>0.4</v>
      </c>
      <c r="BR12" s="155">
        <v>0.042</v>
      </c>
      <c r="BS12" s="148">
        <v>2.1</v>
      </c>
      <c r="BT12" s="148">
        <v>0.25</v>
      </c>
      <c r="BU12" s="121" t="s">
        <v>228</v>
      </c>
      <c r="BV12" s="156">
        <v>0.051</v>
      </c>
    </row>
    <row r="13" spans="2:74" ht="19.5" customHeight="1">
      <c r="B13" s="25" t="s">
        <v>76</v>
      </c>
      <c r="C13" s="46" t="s">
        <v>124</v>
      </c>
      <c r="D13" s="62" t="s">
        <v>105</v>
      </c>
      <c r="E13" s="55">
        <v>29</v>
      </c>
      <c r="F13" s="55">
        <v>7</v>
      </c>
      <c r="G13" s="55">
        <v>26</v>
      </c>
      <c r="H13" s="55">
        <v>10</v>
      </c>
      <c r="I13" s="55">
        <v>0</v>
      </c>
      <c r="J13" s="55" t="s">
        <v>162</v>
      </c>
      <c r="K13" s="55" t="s">
        <v>105</v>
      </c>
      <c r="L13" s="55">
        <v>29</v>
      </c>
      <c r="M13" s="55">
        <v>7</v>
      </c>
      <c r="N13" s="55">
        <v>27</v>
      </c>
      <c r="O13" s="55">
        <v>9</v>
      </c>
      <c r="P13" s="55">
        <v>59</v>
      </c>
      <c r="Q13" s="118" t="s">
        <v>190</v>
      </c>
      <c r="R13" s="124">
        <v>2.2</v>
      </c>
      <c r="S13" s="124">
        <v>29</v>
      </c>
      <c r="T13" s="124">
        <v>79</v>
      </c>
      <c r="U13" s="124">
        <v>1</v>
      </c>
      <c r="V13" s="124">
        <v>999.8</v>
      </c>
      <c r="W13" s="121">
        <v>11.2</v>
      </c>
      <c r="X13" s="106">
        <v>4.3</v>
      </c>
      <c r="Y13" s="103" t="s">
        <v>171</v>
      </c>
      <c r="Z13" s="107">
        <v>0.078</v>
      </c>
      <c r="AA13" s="107">
        <v>3</v>
      </c>
      <c r="AB13" s="108">
        <v>0.05</v>
      </c>
      <c r="AC13" s="107">
        <v>1.1</v>
      </c>
      <c r="AD13" s="107">
        <v>0.026</v>
      </c>
      <c r="AE13" s="107" t="s">
        <v>173</v>
      </c>
      <c r="AF13" s="105" t="s">
        <v>174</v>
      </c>
      <c r="AG13" s="216">
        <v>70</v>
      </c>
      <c r="AH13" s="191" t="s">
        <v>175</v>
      </c>
      <c r="AI13" s="217">
        <v>34</v>
      </c>
      <c r="AJ13" s="217">
        <v>37</v>
      </c>
      <c r="AK13" s="110">
        <v>4</v>
      </c>
      <c r="AL13" s="107" t="s">
        <v>178</v>
      </c>
      <c r="AM13" s="217">
        <v>1.3</v>
      </c>
      <c r="AN13" s="217">
        <v>4.5</v>
      </c>
      <c r="AO13" s="217">
        <v>2</v>
      </c>
      <c r="AP13" s="217">
        <v>4.7</v>
      </c>
      <c r="AQ13" s="217">
        <v>49</v>
      </c>
      <c r="AR13" s="217">
        <v>0.03</v>
      </c>
      <c r="AS13" s="110">
        <v>1.8</v>
      </c>
      <c r="AT13" s="217">
        <v>3.8</v>
      </c>
      <c r="AU13" s="110">
        <v>17</v>
      </c>
      <c r="AV13" s="217">
        <v>0.4</v>
      </c>
      <c r="AW13" s="110">
        <v>0.8</v>
      </c>
      <c r="AX13" s="217">
        <v>0.08</v>
      </c>
      <c r="AY13" s="110">
        <v>0.44</v>
      </c>
      <c r="AZ13" s="217">
        <v>0.52</v>
      </c>
      <c r="BA13" s="110">
        <v>0.014</v>
      </c>
      <c r="BB13" s="110">
        <v>2.7</v>
      </c>
      <c r="BC13" s="217">
        <v>0.1</v>
      </c>
      <c r="BD13" s="217">
        <v>0.18</v>
      </c>
      <c r="BE13" s="217">
        <v>0.001</v>
      </c>
      <c r="BF13" s="111">
        <v>0.04</v>
      </c>
      <c r="BG13" s="276">
        <v>2</v>
      </c>
      <c r="BH13" s="104" t="s">
        <v>184</v>
      </c>
      <c r="BI13" s="111">
        <v>0.001</v>
      </c>
      <c r="BJ13" s="110">
        <v>3.7</v>
      </c>
      <c r="BK13" s="109">
        <v>0.26</v>
      </c>
      <c r="BL13" s="112">
        <v>1.2</v>
      </c>
      <c r="BM13" s="112">
        <v>0.56</v>
      </c>
      <c r="BN13" s="112">
        <v>0.23</v>
      </c>
      <c r="BO13" s="112">
        <v>0.83</v>
      </c>
      <c r="BP13" s="110">
        <v>0.44</v>
      </c>
      <c r="BQ13" s="111">
        <v>0.7</v>
      </c>
      <c r="BR13" s="111">
        <v>0.091</v>
      </c>
      <c r="BS13" s="104">
        <v>3.1</v>
      </c>
      <c r="BT13" s="104">
        <v>0.4</v>
      </c>
      <c r="BU13" s="121" t="s">
        <v>228</v>
      </c>
      <c r="BV13" s="113">
        <v>0.2</v>
      </c>
    </row>
    <row r="14" spans="2:74" ht="19.5" customHeight="1">
      <c r="B14" s="25" t="s">
        <v>76</v>
      </c>
      <c r="C14" s="26" t="s">
        <v>74</v>
      </c>
      <c r="D14" s="63" t="s">
        <v>105</v>
      </c>
      <c r="E14" s="27">
        <v>29</v>
      </c>
      <c r="F14" s="27">
        <v>7</v>
      </c>
      <c r="G14" s="55">
        <v>27</v>
      </c>
      <c r="H14" s="27">
        <v>10</v>
      </c>
      <c r="I14" s="27">
        <v>0</v>
      </c>
      <c r="J14" s="27" t="s">
        <v>162</v>
      </c>
      <c r="K14" s="27" t="s">
        <v>105</v>
      </c>
      <c r="L14" s="27">
        <v>29</v>
      </c>
      <c r="M14" s="27">
        <v>7</v>
      </c>
      <c r="N14" s="27">
        <v>28</v>
      </c>
      <c r="O14" s="27">
        <v>9</v>
      </c>
      <c r="P14" s="27">
        <v>59</v>
      </c>
      <c r="Q14" s="103" t="s">
        <v>169</v>
      </c>
      <c r="R14" s="104">
        <v>1.9</v>
      </c>
      <c r="S14" s="104">
        <v>26.6</v>
      </c>
      <c r="T14" s="104">
        <v>75</v>
      </c>
      <c r="U14" s="104">
        <v>0.5</v>
      </c>
      <c r="V14" s="104">
        <v>1004.4</v>
      </c>
      <c r="W14" s="105">
        <v>18.2</v>
      </c>
      <c r="X14" s="106">
        <v>6</v>
      </c>
      <c r="Y14" s="103" t="s">
        <v>171</v>
      </c>
      <c r="Z14" s="107">
        <v>0.21</v>
      </c>
      <c r="AA14" s="107">
        <v>2.8</v>
      </c>
      <c r="AB14" s="108">
        <v>0.059</v>
      </c>
      <c r="AC14" s="107">
        <v>1.1</v>
      </c>
      <c r="AD14" s="107">
        <v>0.032</v>
      </c>
      <c r="AE14" s="107" t="s">
        <v>173</v>
      </c>
      <c r="AF14" s="105" t="s">
        <v>174</v>
      </c>
      <c r="AG14" s="216">
        <v>59</v>
      </c>
      <c r="AH14" s="191" t="s">
        <v>175</v>
      </c>
      <c r="AI14" s="217">
        <v>25</v>
      </c>
      <c r="AJ14" s="217">
        <v>22</v>
      </c>
      <c r="AK14" s="110">
        <v>2</v>
      </c>
      <c r="AL14" s="107" t="s">
        <v>178</v>
      </c>
      <c r="AM14" s="217">
        <v>1.4</v>
      </c>
      <c r="AN14" s="217">
        <v>8.7</v>
      </c>
      <c r="AO14" s="217">
        <v>0.84</v>
      </c>
      <c r="AP14" s="217">
        <v>3.6</v>
      </c>
      <c r="AQ14" s="217">
        <v>49</v>
      </c>
      <c r="AR14" s="217">
        <v>0.1</v>
      </c>
      <c r="AS14" s="110">
        <v>2.9</v>
      </c>
      <c r="AT14" s="217">
        <v>1.2</v>
      </c>
      <c r="AU14" s="110">
        <v>21</v>
      </c>
      <c r="AV14" s="217">
        <v>0.29</v>
      </c>
      <c r="AW14" s="110">
        <v>0.5</v>
      </c>
      <c r="AX14" s="217">
        <v>0.05</v>
      </c>
      <c r="AY14" s="110">
        <v>0.36</v>
      </c>
      <c r="AZ14" s="217">
        <v>0.33</v>
      </c>
      <c r="BA14" s="110">
        <v>0.01</v>
      </c>
      <c r="BB14" s="110">
        <v>2.4</v>
      </c>
      <c r="BC14" s="217">
        <v>0.037</v>
      </c>
      <c r="BD14" s="217">
        <v>0.044</v>
      </c>
      <c r="BE14" s="191" t="s">
        <v>183</v>
      </c>
      <c r="BF14" s="104" t="s">
        <v>181</v>
      </c>
      <c r="BG14" s="104" t="s">
        <v>185</v>
      </c>
      <c r="BH14" s="111">
        <v>0.012</v>
      </c>
      <c r="BI14" s="104" t="s">
        <v>182</v>
      </c>
      <c r="BJ14" s="110">
        <v>3.3</v>
      </c>
      <c r="BK14" s="109">
        <v>0.27</v>
      </c>
      <c r="BL14" s="112">
        <v>1.2</v>
      </c>
      <c r="BM14" s="112">
        <v>0.73</v>
      </c>
      <c r="BN14" s="112">
        <v>0.27</v>
      </c>
      <c r="BO14" s="112">
        <v>0.95</v>
      </c>
      <c r="BP14" s="110">
        <v>0.77</v>
      </c>
      <c r="BQ14" s="111">
        <v>0.67</v>
      </c>
      <c r="BR14" s="111">
        <v>0.07</v>
      </c>
      <c r="BS14" s="104">
        <v>3.4</v>
      </c>
      <c r="BT14" s="104">
        <v>0.56</v>
      </c>
      <c r="BU14" s="121" t="s">
        <v>228</v>
      </c>
      <c r="BV14" s="113">
        <v>0.076</v>
      </c>
    </row>
    <row r="15" spans="2:74" ht="19.5" customHeight="1">
      <c r="B15" s="25" t="s">
        <v>76</v>
      </c>
      <c r="C15" s="26" t="s">
        <v>75</v>
      </c>
      <c r="D15" s="73" t="s">
        <v>105</v>
      </c>
      <c r="E15" s="27">
        <v>29</v>
      </c>
      <c r="F15" s="27">
        <v>7</v>
      </c>
      <c r="G15" s="55">
        <v>28</v>
      </c>
      <c r="H15" s="27">
        <v>10</v>
      </c>
      <c r="I15" s="27">
        <v>0</v>
      </c>
      <c r="J15" s="27" t="s">
        <v>162</v>
      </c>
      <c r="K15" s="27" t="s">
        <v>105</v>
      </c>
      <c r="L15" s="27">
        <v>29</v>
      </c>
      <c r="M15" s="27">
        <v>7</v>
      </c>
      <c r="N15" s="27">
        <v>29</v>
      </c>
      <c r="O15" s="27">
        <v>9</v>
      </c>
      <c r="P15" s="27">
        <v>59</v>
      </c>
      <c r="Q15" s="103" t="s">
        <v>170</v>
      </c>
      <c r="R15" s="104">
        <v>1.6</v>
      </c>
      <c r="S15" s="104">
        <v>27.7</v>
      </c>
      <c r="T15" s="104">
        <v>78</v>
      </c>
      <c r="U15" s="104" t="s">
        <v>166</v>
      </c>
      <c r="V15" s="104">
        <v>1003.6</v>
      </c>
      <c r="W15" s="105">
        <v>23.8</v>
      </c>
      <c r="X15" s="106">
        <v>10.4</v>
      </c>
      <c r="Y15" s="103" t="s">
        <v>171</v>
      </c>
      <c r="Z15" s="107">
        <v>0.031</v>
      </c>
      <c r="AA15" s="107">
        <v>4.2</v>
      </c>
      <c r="AB15" s="108">
        <v>0.072</v>
      </c>
      <c r="AC15" s="107">
        <v>2</v>
      </c>
      <c r="AD15" s="107">
        <v>0.047</v>
      </c>
      <c r="AE15" s="107">
        <v>0.0072</v>
      </c>
      <c r="AF15" s="105" t="s">
        <v>174</v>
      </c>
      <c r="AG15" s="216">
        <v>120</v>
      </c>
      <c r="AH15" s="191" t="s">
        <v>175</v>
      </c>
      <c r="AI15" s="217">
        <v>38</v>
      </c>
      <c r="AJ15" s="217">
        <v>54</v>
      </c>
      <c r="AK15" s="110">
        <v>5</v>
      </c>
      <c r="AL15" s="107" t="s">
        <v>178</v>
      </c>
      <c r="AM15" s="217">
        <v>0.7</v>
      </c>
      <c r="AN15" s="217">
        <v>13</v>
      </c>
      <c r="AO15" s="217">
        <v>2.2</v>
      </c>
      <c r="AP15" s="217">
        <v>6.5</v>
      </c>
      <c r="AQ15" s="217">
        <v>88</v>
      </c>
      <c r="AR15" s="217">
        <v>0.05</v>
      </c>
      <c r="AS15" s="110">
        <v>5.2</v>
      </c>
      <c r="AT15" s="217">
        <v>2.4</v>
      </c>
      <c r="AU15" s="110">
        <v>35</v>
      </c>
      <c r="AV15" s="217">
        <v>0.45</v>
      </c>
      <c r="AW15" s="110">
        <v>0.9</v>
      </c>
      <c r="AX15" s="217">
        <v>0.09</v>
      </c>
      <c r="AY15" s="110">
        <v>0.68</v>
      </c>
      <c r="AZ15" s="217">
        <v>0.75</v>
      </c>
      <c r="BA15" s="110">
        <v>0.013</v>
      </c>
      <c r="BB15" s="110">
        <v>2.2</v>
      </c>
      <c r="BC15" s="217">
        <v>0.076</v>
      </c>
      <c r="BD15" s="217">
        <v>0.088</v>
      </c>
      <c r="BE15" s="217">
        <v>0.0011</v>
      </c>
      <c r="BF15" s="104" t="s">
        <v>181</v>
      </c>
      <c r="BG15" s="111">
        <v>0.09</v>
      </c>
      <c r="BH15" s="111">
        <v>0.006</v>
      </c>
      <c r="BI15" s="104" t="s">
        <v>182</v>
      </c>
      <c r="BJ15" s="110">
        <v>6.9</v>
      </c>
      <c r="BK15" s="109">
        <v>0.082</v>
      </c>
      <c r="BL15" s="112">
        <v>1.3</v>
      </c>
      <c r="BM15" s="112">
        <v>0.6</v>
      </c>
      <c r="BN15" s="112">
        <v>0.22</v>
      </c>
      <c r="BO15" s="112">
        <v>0.94</v>
      </c>
      <c r="BP15" s="110">
        <v>0.59</v>
      </c>
      <c r="BQ15" s="111">
        <v>0.8</v>
      </c>
      <c r="BR15" s="111">
        <v>0.1</v>
      </c>
      <c r="BS15" s="104">
        <v>3.1</v>
      </c>
      <c r="BT15" s="104">
        <v>0.55</v>
      </c>
      <c r="BU15" s="121" t="s">
        <v>228</v>
      </c>
      <c r="BV15" s="113">
        <v>0.14</v>
      </c>
    </row>
    <row r="16" spans="2:74" ht="19.5" customHeight="1">
      <c r="B16" s="25" t="s">
        <v>76</v>
      </c>
      <c r="C16" s="26" t="s">
        <v>77</v>
      </c>
      <c r="D16" s="73" t="s">
        <v>105</v>
      </c>
      <c r="E16" s="27">
        <v>29</v>
      </c>
      <c r="F16" s="27">
        <v>7</v>
      </c>
      <c r="G16" s="55">
        <v>29</v>
      </c>
      <c r="H16" s="27">
        <v>10</v>
      </c>
      <c r="I16" s="27">
        <v>0</v>
      </c>
      <c r="J16" s="27" t="s">
        <v>162</v>
      </c>
      <c r="K16" s="27" t="s">
        <v>105</v>
      </c>
      <c r="L16" s="27">
        <v>29</v>
      </c>
      <c r="M16" s="27">
        <v>7</v>
      </c>
      <c r="N16" s="27">
        <v>30</v>
      </c>
      <c r="O16" s="27">
        <v>9</v>
      </c>
      <c r="P16" s="27">
        <v>59</v>
      </c>
      <c r="Q16" s="103" t="s">
        <v>169</v>
      </c>
      <c r="R16" s="104">
        <v>1.7</v>
      </c>
      <c r="S16" s="104">
        <v>28.3</v>
      </c>
      <c r="T16" s="104">
        <v>74</v>
      </c>
      <c r="U16" s="104" t="s">
        <v>166</v>
      </c>
      <c r="V16" s="104">
        <v>1002</v>
      </c>
      <c r="W16" s="105">
        <v>15.5</v>
      </c>
      <c r="X16" s="106">
        <v>3.2</v>
      </c>
      <c r="Y16" s="103" t="s">
        <v>171</v>
      </c>
      <c r="Z16" s="107" t="s">
        <v>172</v>
      </c>
      <c r="AA16" s="107">
        <v>2.6</v>
      </c>
      <c r="AB16" s="108">
        <v>0.27</v>
      </c>
      <c r="AC16" s="107">
        <v>0.65</v>
      </c>
      <c r="AD16" s="107">
        <v>0.88</v>
      </c>
      <c r="AE16" s="107">
        <v>0.032</v>
      </c>
      <c r="AF16" s="105">
        <v>0.054</v>
      </c>
      <c r="AG16" s="216">
        <v>340</v>
      </c>
      <c r="AH16" s="191" t="s">
        <v>175</v>
      </c>
      <c r="AI16" s="217">
        <v>30</v>
      </c>
      <c r="AJ16" s="217">
        <v>1000</v>
      </c>
      <c r="AK16" s="110">
        <v>8</v>
      </c>
      <c r="AL16" s="107" t="s">
        <v>178</v>
      </c>
      <c r="AM16" s="217">
        <v>0.5</v>
      </c>
      <c r="AN16" s="217">
        <v>8</v>
      </c>
      <c r="AO16" s="217">
        <v>0.36</v>
      </c>
      <c r="AP16" s="217">
        <v>1.4</v>
      </c>
      <c r="AQ16" s="217">
        <v>45</v>
      </c>
      <c r="AR16" s="217">
        <v>0.02</v>
      </c>
      <c r="AS16" s="110">
        <v>2.8</v>
      </c>
      <c r="AT16" s="217">
        <v>1.1</v>
      </c>
      <c r="AU16" s="110">
        <v>9</v>
      </c>
      <c r="AV16" s="217">
        <v>0.2</v>
      </c>
      <c r="AW16" s="110">
        <v>0.4</v>
      </c>
      <c r="AX16" s="217">
        <v>0.17</v>
      </c>
      <c r="AY16" s="110">
        <v>0.24</v>
      </c>
      <c r="AZ16" s="217">
        <v>0.21</v>
      </c>
      <c r="BA16" s="110">
        <v>0.003</v>
      </c>
      <c r="BB16" s="110">
        <v>3</v>
      </c>
      <c r="BC16" s="217">
        <v>0.072</v>
      </c>
      <c r="BD16" s="217">
        <v>0.11</v>
      </c>
      <c r="BE16" s="217">
        <v>0.001</v>
      </c>
      <c r="BF16" s="104" t="s">
        <v>181</v>
      </c>
      <c r="BG16" s="104" t="s">
        <v>185</v>
      </c>
      <c r="BH16" s="111">
        <v>0.005</v>
      </c>
      <c r="BI16" s="104" t="s">
        <v>182</v>
      </c>
      <c r="BJ16" s="110">
        <v>1.2</v>
      </c>
      <c r="BK16" s="109">
        <v>0.086</v>
      </c>
      <c r="BL16" s="112">
        <v>0.77</v>
      </c>
      <c r="BM16" s="112">
        <v>0.42</v>
      </c>
      <c r="BN16" s="112">
        <v>0.17</v>
      </c>
      <c r="BO16" s="112">
        <v>0.26</v>
      </c>
      <c r="BP16" s="110">
        <v>0.26</v>
      </c>
      <c r="BQ16" s="111">
        <v>0.28</v>
      </c>
      <c r="BR16" s="111">
        <v>0.019</v>
      </c>
      <c r="BS16" s="104">
        <v>1.7</v>
      </c>
      <c r="BT16" s="104">
        <v>0.3</v>
      </c>
      <c r="BU16" s="105" t="s">
        <v>228</v>
      </c>
      <c r="BV16" s="113">
        <v>0.034</v>
      </c>
    </row>
    <row r="17" spans="2:74" ht="19.5" customHeight="1" thickBot="1">
      <c r="B17" s="28" t="s">
        <v>76</v>
      </c>
      <c r="C17" s="29" t="s">
        <v>125</v>
      </c>
      <c r="D17" s="74" t="s">
        <v>105</v>
      </c>
      <c r="E17" s="30">
        <v>29</v>
      </c>
      <c r="F17" s="30">
        <v>7</v>
      </c>
      <c r="G17" s="31">
        <v>30</v>
      </c>
      <c r="H17" s="30">
        <v>10</v>
      </c>
      <c r="I17" s="30">
        <v>0</v>
      </c>
      <c r="J17" s="30" t="s">
        <v>162</v>
      </c>
      <c r="K17" s="30" t="s">
        <v>105</v>
      </c>
      <c r="L17" s="30">
        <v>29</v>
      </c>
      <c r="M17" s="30">
        <v>7</v>
      </c>
      <c r="N17" s="30">
        <v>31</v>
      </c>
      <c r="O17" s="30">
        <v>9</v>
      </c>
      <c r="P17" s="30">
        <v>59</v>
      </c>
      <c r="Q17" s="179" t="s">
        <v>169</v>
      </c>
      <c r="R17" s="180">
        <v>1.9</v>
      </c>
      <c r="S17" s="180">
        <v>27.4</v>
      </c>
      <c r="T17" s="180">
        <v>77</v>
      </c>
      <c r="U17" s="180" t="s">
        <v>166</v>
      </c>
      <c r="V17" s="180">
        <v>1002.9</v>
      </c>
      <c r="W17" s="185">
        <v>11.6</v>
      </c>
      <c r="X17" s="184">
        <v>3.4</v>
      </c>
      <c r="Y17" s="179" t="s">
        <v>171</v>
      </c>
      <c r="Z17" s="181">
        <v>0.025</v>
      </c>
      <c r="AA17" s="181">
        <v>2.9</v>
      </c>
      <c r="AB17" s="182">
        <v>0.24</v>
      </c>
      <c r="AC17" s="181">
        <v>1.2</v>
      </c>
      <c r="AD17" s="181">
        <v>0.05</v>
      </c>
      <c r="AE17" s="181">
        <v>0.028</v>
      </c>
      <c r="AF17" s="185" t="s">
        <v>174</v>
      </c>
      <c r="AG17" s="218">
        <v>270</v>
      </c>
      <c r="AH17" s="220" t="s">
        <v>175</v>
      </c>
      <c r="AI17" s="219">
        <v>24</v>
      </c>
      <c r="AJ17" s="219">
        <v>45</v>
      </c>
      <c r="AK17" s="187">
        <v>3</v>
      </c>
      <c r="AL17" s="181" t="s">
        <v>178</v>
      </c>
      <c r="AM17" s="219">
        <v>0.4</v>
      </c>
      <c r="AN17" s="219">
        <v>5.5</v>
      </c>
      <c r="AO17" s="219">
        <v>0.63</v>
      </c>
      <c r="AP17" s="219">
        <v>1.8</v>
      </c>
      <c r="AQ17" s="219">
        <v>50</v>
      </c>
      <c r="AR17" s="219">
        <v>0.04</v>
      </c>
      <c r="AS17" s="187">
        <v>2</v>
      </c>
      <c r="AT17" s="219">
        <v>1.1</v>
      </c>
      <c r="AU17" s="187">
        <v>21</v>
      </c>
      <c r="AV17" s="219">
        <v>0.62</v>
      </c>
      <c r="AW17" s="187">
        <v>0.7</v>
      </c>
      <c r="AX17" s="219">
        <v>0.07</v>
      </c>
      <c r="AY17" s="187">
        <v>0.19</v>
      </c>
      <c r="AZ17" s="219">
        <v>0.43</v>
      </c>
      <c r="BA17" s="187">
        <v>0.03</v>
      </c>
      <c r="BB17" s="187">
        <v>2.4</v>
      </c>
      <c r="BC17" s="219">
        <v>0.053</v>
      </c>
      <c r="BD17" s="219">
        <v>0.033</v>
      </c>
      <c r="BE17" s="219">
        <v>0.0028</v>
      </c>
      <c r="BF17" s="180" t="s">
        <v>181</v>
      </c>
      <c r="BG17" s="180" t="s">
        <v>185</v>
      </c>
      <c r="BH17" s="188">
        <v>0.015</v>
      </c>
      <c r="BI17" s="188">
        <v>0.002</v>
      </c>
      <c r="BJ17" s="187">
        <v>3</v>
      </c>
      <c r="BK17" s="186">
        <v>0.16</v>
      </c>
      <c r="BL17" s="189">
        <v>0.9</v>
      </c>
      <c r="BM17" s="189">
        <v>0.43</v>
      </c>
      <c r="BN17" s="189">
        <v>0.27</v>
      </c>
      <c r="BO17" s="189">
        <v>0.58</v>
      </c>
      <c r="BP17" s="187">
        <v>0.31</v>
      </c>
      <c r="BQ17" s="188">
        <v>0.44</v>
      </c>
      <c r="BR17" s="188">
        <v>0.036</v>
      </c>
      <c r="BS17" s="180">
        <v>2.3</v>
      </c>
      <c r="BT17" s="180">
        <v>0.21</v>
      </c>
      <c r="BU17" s="185" t="s">
        <v>228</v>
      </c>
      <c r="BV17" s="183">
        <v>0.11</v>
      </c>
    </row>
    <row r="18" spans="2:74" ht="19.5" customHeight="1">
      <c r="B18" s="25" t="s">
        <v>28</v>
      </c>
      <c r="C18" s="47" t="s">
        <v>78</v>
      </c>
      <c r="D18" s="64" t="s">
        <v>105</v>
      </c>
      <c r="E18" s="33">
        <v>29</v>
      </c>
      <c r="F18" s="33">
        <v>7</v>
      </c>
      <c r="G18" s="33">
        <v>31</v>
      </c>
      <c r="H18" s="33">
        <v>10</v>
      </c>
      <c r="I18" s="33">
        <v>0</v>
      </c>
      <c r="J18" s="33" t="s">
        <v>162</v>
      </c>
      <c r="K18" s="33" t="s">
        <v>105</v>
      </c>
      <c r="L18" s="33">
        <v>29</v>
      </c>
      <c r="M18" s="33">
        <v>8</v>
      </c>
      <c r="N18" s="33">
        <v>1</v>
      </c>
      <c r="O18" s="33">
        <v>9</v>
      </c>
      <c r="P18" s="33">
        <v>59</v>
      </c>
      <c r="Q18" s="147" t="s">
        <v>170</v>
      </c>
      <c r="R18" s="148">
        <v>1.6</v>
      </c>
      <c r="S18" s="148">
        <v>28.5</v>
      </c>
      <c r="T18" s="148">
        <v>75</v>
      </c>
      <c r="U18" s="148" t="s">
        <v>166</v>
      </c>
      <c r="V18" s="148">
        <v>1003.6</v>
      </c>
      <c r="W18" s="149">
        <v>23.9</v>
      </c>
      <c r="X18" s="150">
        <v>4</v>
      </c>
      <c r="Y18" s="147" t="s">
        <v>171</v>
      </c>
      <c r="Z18" s="151" t="s">
        <v>172</v>
      </c>
      <c r="AA18" s="151">
        <v>3</v>
      </c>
      <c r="AB18" s="152">
        <v>0.11</v>
      </c>
      <c r="AC18" s="151">
        <v>1.4</v>
      </c>
      <c r="AD18" s="151">
        <v>0.041</v>
      </c>
      <c r="AE18" s="151">
        <v>0.013</v>
      </c>
      <c r="AF18" s="149" t="s">
        <v>174</v>
      </c>
      <c r="AG18" s="221">
        <v>130</v>
      </c>
      <c r="AH18" s="195" t="s">
        <v>175</v>
      </c>
      <c r="AI18" s="195" t="s">
        <v>176</v>
      </c>
      <c r="AJ18" s="222">
        <v>36</v>
      </c>
      <c r="AK18" s="154">
        <v>4</v>
      </c>
      <c r="AL18" s="151" t="s">
        <v>178</v>
      </c>
      <c r="AM18" s="222">
        <v>0.6</v>
      </c>
      <c r="AN18" s="222">
        <v>7.7</v>
      </c>
      <c r="AO18" s="222">
        <v>0.34</v>
      </c>
      <c r="AP18" s="222">
        <v>2.1</v>
      </c>
      <c r="AQ18" s="222">
        <v>62</v>
      </c>
      <c r="AR18" s="222">
        <v>0.02</v>
      </c>
      <c r="AS18" s="154">
        <v>3.1</v>
      </c>
      <c r="AT18" s="222">
        <v>0.85</v>
      </c>
      <c r="AU18" s="154">
        <v>15</v>
      </c>
      <c r="AV18" s="222">
        <v>0.26</v>
      </c>
      <c r="AW18" s="151" t="s">
        <v>180</v>
      </c>
      <c r="AX18" s="222">
        <v>0.04</v>
      </c>
      <c r="AY18" s="154">
        <v>0.17</v>
      </c>
      <c r="AZ18" s="222">
        <v>1.3</v>
      </c>
      <c r="BA18" s="154">
        <v>0.004</v>
      </c>
      <c r="BB18" s="154">
        <v>2.5</v>
      </c>
      <c r="BC18" s="222">
        <v>0.035</v>
      </c>
      <c r="BD18" s="222">
        <v>0.031</v>
      </c>
      <c r="BE18" s="222">
        <v>0.0009</v>
      </c>
      <c r="BF18" s="155">
        <v>0.09</v>
      </c>
      <c r="BG18" s="148" t="s">
        <v>185</v>
      </c>
      <c r="BH18" s="155">
        <v>0.061</v>
      </c>
      <c r="BI18" s="148" t="s">
        <v>182</v>
      </c>
      <c r="BJ18" s="154">
        <v>3.6</v>
      </c>
      <c r="BK18" s="153">
        <v>0.15</v>
      </c>
      <c r="BL18" s="100">
        <v>0.94</v>
      </c>
      <c r="BM18" s="100">
        <v>0.36</v>
      </c>
      <c r="BN18" s="100">
        <v>0.15</v>
      </c>
      <c r="BO18" s="100">
        <v>0.59</v>
      </c>
      <c r="BP18" s="154">
        <v>0.32</v>
      </c>
      <c r="BQ18" s="155">
        <v>0.5</v>
      </c>
      <c r="BR18" s="155">
        <v>0.076</v>
      </c>
      <c r="BS18" s="148">
        <v>2.2</v>
      </c>
      <c r="BT18" s="148">
        <v>0.31</v>
      </c>
      <c r="BU18" s="116" t="s">
        <v>228</v>
      </c>
      <c r="BV18" s="156">
        <v>0.12</v>
      </c>
    </row>
    <row r="19" spans="2:74" ht="19.5" customHeight="1" thickBot="1">
      <c r="B19" s="25" t="s">
        <v>28</v>
      </c>
      <c r="C19" s="32" t="s">
        <v>79</v>
      </c>
      <c r="D19" s="64" t="s">
        <v>105</v>
      </c>
      <c r="E19" s="33">
        <v>29</v>
      </c>
      <c r="F19" s="33">
        <v>8</v>
      </c>
      <c r="G19" s="33">
        <v>1</v>
      </c>
      <c r="H19" s="33">
        <v>10</v>
      </c>
      <c r="I19" s="33">
        <v>0</v>
      </c>
      <c r="J19" s="33" t="s">
        <v>162</v>
      </c>
      <c r="K19" s="33" t="s">
        <v>105</v>
      </c>
      <c r="L19" s="33">
        <v>29</v>
      </c>
      <c r="M19" s="33">
        <v>8</v>
      </c>
      <c r="N19" s="33">
        <v>2</v>
      </c>
      <c r="O19" s="33">
        <v>9</v>
      </c>
      <c r="P19" s="33">
        <v>59</v>
      </c>
      <c r="Q19" s="147" t="s">
        <v>165</v>
      </c>
      <c r="R19" s="148">
        <v>2.1</v>
      </c>
      <c r="S19" s="148">
        <v>29.2</v>
      </c>
      <c r="T19" s="148">
        <v>75</v>
      </c>
      <c r="U19" s="148" t="s">
        <v>166</v>
      </c>
      <c r="V19" s="148">
        <v>1001.7</v>
      </c>
      <c r="W19" s="149">
        <v>14.6</v>
      </c>
      <c r="X19" s="150">
        <v>6.4</v>
      </c>
      <c r="Y19" s="147" t="s">
        <v>171</v>
      </c>
      <c r="Z19" s="151" t="s">
        <v>172</v>
      </c>
      <c r="AA19" s="151">
        <v>3</v>
      </c>
      <c r="AB19" s="152">
        <v>0.062</v>
      </c>
      <c r="AC19" s="151">
        <v>1.4</v>
      </c>
      <c r="AD19" s="151">
        <v>0.047</v>
      </c>
      <c r="AE19" s="151">
        <v>0.0076</v>
      </c>
      <c r="AF19" s="149" t="s">
        <v>174</v>
      </c>
      <c r="AG19" s="221">
        <v>80</v>
      </c>
      <c r="AH19" s="222">
        <v>30</v>
      </c>
      <c r="AI19" s="222">
        <v>22</v>
      </c>
      <c r="AJ19" s="277">
        <v>56</v>
      </c>
      <c r="AK19" s="154">
        <v>4</v>
      </c>
      <c r="AL19" s="151" t="s">
        <v>178</v>
      </c>
      <c r="AM19" s="222">
        <v>1</v>
      </c>
      <c r="AN19" s="222">
        <v>4.2</v>
      </c>
      <c r="AO19" s="222">
        <v>1.4</v>
      </c>
      <c r="AP19" s="222">
        <v>5.3</v>
      </c>
      <c r="AQ19" s="222">
        <v>61</v>
      </c>
      <c r="AR19" s="222">
        <v>0.04</v>
      </c>
      <c r="AS19" s="154">
        <v>1.7</v>
      </c>
      <c r="AT19" s="222">
        <v>13</v>
      </c>
      <c r="AU19" s="154">
        <v>24</v>
      </c>
      <c r="AV19" s="222">
        <v>0.56</v>
      </c>
      <c r="AW19" s="154">
        <v>0.9</v>
      </c>
      <c r="AX19" s="222">
        <v>0.13</v>
      </c>
      <c r="AY19" s="154">
        <v>0.4</v>
      </c>
      <c r="AZ19" s="222">
        <v>0.56</v>
      </c>
      <c r="BA19" s="154">
        <v>0.034</v>
      </c>
      <c r="BB19" s="154">
        <v>3.5</v>
      </c>
      <c r="BC19" s="222">
        <v>0.081</v>
      </c>
      <c r="BD19" s="222">
        <v>0.14</v>
      </c>
      <c r="BE19" s="222">
        <v>0.0049</v>
      </c>
      <c r="BF19" s="155">
        <v>0.05</v>
      </c>
      <c r="BG19" s="155">
        <v>2.3</v>
      </c>
      <c r="BH19" s="155">
        <v>0.016</v>
      </c>
      <c r="BI19" s="155">
        <v>0.003</v>
      </c>
      <c r="BJ19" s="154">
        <v>5.7</v>
      </c>
      <c r="BK19" s="153">
        <v>0.11</v>
      </c>
      <c r="BL19" s="100">
        <v>1.3</v>
      </c>
      <c r="BM19" s="100">
        <v>0.58</v>
      </c>
      <c r="BN19" s="100">
        <v>0.22</v>
      </c>
      <c r="BO19" s="100">
        <v>0.98</v>
      </c>
      <c r="BP19" s="154">
        <v>0.54</v>
      </c>
      <c r="BQ19" s="155">
        <v>0.83</v>
      </c>
      <c r="BR19" s="155">
        <v>0.13</v>
      </c>
      <c r="BS19" s="148">
        <v>3.2</v>
      </c>
      <c r="BT19" s="148">
        <v>0.52</v>
      </c>
      <c r="BU19" s="121" t="s">
        <v>228</v>
      </c>
      <c r="BV19" s="156">
        <v>0.16</v>
      </c>
    </row>
    <row r="20" spans="2:74" ht="19.5" customHeight="1" thickBot="1">
      <c r="B20" s="16" t="s">
        <v>28</v>
      </c>
      <c r="C20" s="34" t="s">
        <v>126</v>
      </c>
      <c r="D20" s="65" t="s">
        <v>105</v>
      </c>
      <c r="E20" s="35">
        <v>29</v>
      </c>
      <c r="F20" s="35">
        <v>8</v>
      </c>
      <c r="G20" s="35">
        <v>2</v>
      </c>
      <c r="H20" s="35">
        <v>10</v>
      </c>
      <c r="I20" s="35">
        <v>0</v>
      </c>
      <c r="J20" s="35" t="s">
        <v>162</v>
      </c>
      <c r="K20" s="35" t="s">
        <v>105</v>
      </c>
      <c r="L20" s="35">
        <v>29</v>
      </c>
      <c r="M20" s="35">
        <v>8</v>
      </c>
      <c r="N20" s="35">
        <v>3</v>
      </c>
      <c r="O20" s="35">
        <v>9</v>
      </c>
      <c r="P20" s="35">
        <v>59</v>
      </c>
      <c r="Q20" s="168" t="s">
        <v>190</v>
      </c>
      <c r="R20" s="169">
        <v>2.7</v>
      </c>
      <c r="S20" s="169">
        <v>25.4</v>
      </c>
      <c r="T20" s="169">
        <v>80</v>
      </c>
      <c r="U20" s="169" t="s">
        <v>166</v>
      </c>
      <c r="V20" s="169">
        <v>1002.5</v>
      </c>
      <c r="W20" s="170">
        <v>8.5</v>
      </c>
      <c r="X20" s="171">
        <v>0.9</v>
      </c>
      <c r="Y20" s="168" t="s">
        <v>171</v>
      </c>
      <c r="Z20" s="172">
        <v>0.025</v>
      </c>
      <c r="AA20" s="172">
        <v>1.3</v>
      </c>
      <c r="AB20" s="173" t="s">
        <v>187</v>
      </c>
      <c r="AC20" s="172">
        <v>0.51</v>
      </c>
      <c r="AD20" s="172">
        <v>0.032</v>
      </c>
      <c r="AE20" s="172" t="s">
        <v>173</v>
      </c>
      <c r="AF20" s="170" t="s">
        <v>174</v>
      </c>
      <c r="AG20" s="223">
        <v>28</v>
      </c>
      <c r="AH20" s="197" t="s">
        <v>175</v>
      </c>
      <c r="AI20" s="211">
        <v>10</v>
      </c>
      <c r="AJ20" s="278">
        <v>10</v>
      </c>
      <c r="AK20" s="173" t="s">
        <v>177</v>
      </c>
      <c r="AL20" s="172" t="s">
        <v>178</v>
      </c>
      <c r="AM20" s="224">
        <v>0.7</v>
      </c>
      <c r="AN20" s="224">
        <v>0.97</v>
      </c>
      <c r="AO20" s="224">
        <v>1</v>
      </c>
      <c r="AP20" s="224">
        <v>2.7</v>
      </c>
      <c r="AQ20" s="224">
        <v>27</v>
      </c>
      <c r="AR20" s="197" t="s">
        <v>188</v>
      </c>
      <c r="AS20" s="175">
        <v>0.5</v>
      </c>
      <c r="AT20" s="224">
        <v>1.7</v>
      </c>
      <c r="AU20" s="175">
        <v>6</v>
      </c>
      <c r="AV20" s="224">
        <v>0.18</v>
      </c>
      <c r="AW20" s="172" t="s">
        <v>180</v>
      </c>
      <c r="AX20" s="224">
        <v>0.02</v>
      </c>
      <c r="AY20" s="175">
        <v>0.14</v>
      </c>
      <c r="AZ20" s="224">
        <v>0.5</v>
      </c>
      <c r="BA20" s="175">
        <v>0.002</v>
      </c>
      <c r="BB20" s="175">
        <v>1.1</v>
      </c>
      <c r="BC20" s="224">
        <v>0.07</v>
      </c>
      <c r="BD20" s="224">
        <v>0.13</v>
      </c>
      <c r="BE20" s="197" t="s">
        <v>183</v>
      </c>
      <c r="BF20" s="176">
        <v>0.02</v>
      </c>
      <c r="BG20" s="176">
        <v>0.06</v>
      </c>
      <c r="BH20" s="176">
        <v>0.02</v>
      </c>
      <c r="BI20" s="169" t="s">
        <v>182</v>
      </c>
      <c r="BJ20" s="175">
        <v>1.6</v>
      </c>
      <c r="BK20" s="174">
        <v>0.03</v>
      </c>
      <c r="BL20" s="177">
        <v>0.75</v>
      </c>
      <c r="BM20" s="177">
        <v>0.39</v>
      </c>
      <c r="BN20" s="177">
        <v>0.2</v>
      </c>
      <c r="BO20" s="177">
        <v>0.39</v>
      </c>
      <c r="BP20" s="175">
        <v>0.24</v>
      </c>
      <c r="BQ20" s="176">
        <v>0.42</v>
      </c>
      <c r="BR20" s="176">
        <v>0.1</v>
      </c>
      <c r="BS20" s="169">
        <v>1.8</v>
      </c>
      <c r="BT20" s="169">
        <v>0.37</v>
      </c>
      <c r="BU20" s="121" t="s">
        <v>228</v>
      </c>
      <c r="BV20" s="178">
        <v>0.071</v>
      </c>
    </row>
    <row r="21" spans="2:74" ht="19.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76"/>
      <c r="BV21" s="40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51" t="s">
        <v>0</v>
      </c>
      <c r="C23" s="252"/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2"/>
      <c r="R23" s="243"/>
      <c r="S23" s="243"/>
      <c r="T23" s="243"/>
      <c r="U23" s="243"/>
      <c r="V23" s="243"/>
      <c r="W23" s="244"/>
      <c r="X23" s="41"/>
      <c r="Y23" s="24">
        <v>0.014</v>
      </c>
      <c r="Z23" s="23">
        <v>0.022</v>
      </c>
      <c r="AA23" s="23">
        <v>0.029</v>
      </c>
      <c r="AB23" s="24">
        <v>0.031</v>
      </c>
      <c r="AC23" s="23">
        <v>0.0027</v>
      </c>
      <c r="AD23" s="23">
        <v>0.0041</v>
      </c>
      <c r="AE23" s="23">
        <v>0.0059</v>
      </c>
      <c r="AF23" s="20">
        <v>0.019</v>
      </c>
      <c r="AG23" s="24">
        <v>4</v>
      </c>
      <c r="AH23" s="23">
        <v>20</v>
      </c>
      <c r="AI23" s="23">
        <v>9</v>
      </c>
      <c r="AJ23" s="23">
        <v>9</v>
      </c>
      <c r="AK23" s="23">
        <v>2</v>
      </c>
      <c r="AL23" s="23">
        <v>0.006</v>
      </c>
      <c r="AM23" s="23">
        <v>0.3</v>
      </c>
      <c r="AN23" s="23">
        <v>0.03</v>
      </c>
      <c r="AO23" s="23">
        <v>0.09</v>
      </c>
      <c r="AP23" s="23">
        <v>0.04</v>
      </c>
      <c r="AQ23" s="23">
        <v>1</v>
      </c>
      <c r="AR23" s="23">
        <v>0.01</v>
      </c>
      <c r="AS23" s="23">
        <v>0.1</v>
      </c>
      <c r="AT23" s="23">
        <v>0.04</v>
      </c>
      <c r="AU23" s="23">
        <v>2</v>
      </c>
      <c r="AV23" s="23">
        <v>0.05</v>
      </c>
      <c r="AW23" s="23">
        <v>0.2</v>
      </c>
      <c r="AX23" s="23">
        <v>0.02</v>
      </c>
      <c r="AY23" s="23">
        <v>0.01</v>
      </c>
      <c r="AZ23" s="23">
        <v>0.01</v>
      </c>
      <c r="BA23" s="23">
        <v>0.001</v>
      </c>
      <c r="BB23" s="23">
        <v>0.1</v>
      </c>
      <c r="BC23" s="23">
        <v>0.0008</v>
      </c>
      <c r="BD23" s="23">
        <v>0.001</v>
      </c>
      <c r="BE23" s="23">
        <v>0.0005</v>
      </c>
      <c r="BF23" s="21">
        <v>0.02</v>
      </c>
      <c r="BG23" s="42">
        <v>0.05</v>
      </c>
      <c r="BH23" s="42">
        <v>0.003</v>
      </c>
      <c r="BI23" s="42">
        <v>0.001</v>
      </c>
      <c r="BJ23" s="43">
        <v>0.06</v>
      </c>
      <c r="BK23" s="22">
        <v>0.009</v>
      </c>
      <c r="BL23" s="24">
        <v>0.02</v>
      </c>
      <c r="BM23" s="24">
        <v>0.06</v>
      </c>
      <c r="BN23" s="24">
        <v>0.03</v>
      </c>
      <c r="BO23" s="96" t="s">
        <v>161</v>
      </c>
      <c r="BP23" s="23">
        <v>0.005</v>
      </c>
      <c r="BQ23" s="21">
        <v>0.005</v>
      </c>
      <c r="BR23" s="21">
        <v>0.005</v>
      </c>
      <c r="BS23" s="21"/>
      <c r="BT23" s="21"/>
      <c r="BU23" s="20"/>
      <c r="BV23" s="58">
        <v>0.007</v>
      </c>
    </row>
    <row r="24" spans="2:74" ht="19.5" customHeight="1">
      <c r="B24" s="253" t="s">
        <v>1</v>
      </c>
      <c r="C24" s="254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  <c r="Q24" s="245"/>
      <c r="R24" s="246"/>
      <c r="S24" s="246"/>
      <c r="T24" s="246"/>
      <c r="U24" s="246"/>
      <c r="V24" s="246"/>
      <c r="W24" s="247"/>
      <c r="X24" s="44"/>
      <c r="Y24" s="38">
        <v>0.047</v>
      </c>
      <c r="Z24" s="37">
        <v>0.074</v>
      </c>
      <c r="AA24" s="37">
        <v>0.095</v>
      </c>
      <c r="AB24" s="38">
        <v>0.1</v>
      </c>
      <c r="AC24" s="37">
        <v>0.0089</v>
      </c>
      <c r="AD24" s="37">
        <v>0.014</v>
      </c>
      <c r="AE24" s="37">
        <v>0.02</v>
      </c>
      <c r="AF24" s="34">
        <v>0.063</v>
      </c>
      <c r="AG24" s="38">
        <v>14</v>
      </c>
      <c r="AH24" s="37">
        <v>70</v>
      </c>
      <c r="AI24" s="37">
        <v>30</v>
      </c>
      <c r="AJ24" s="37">
        <v>29</v>
      </c>
      <c r="AK24" s="37">
        <v>8</v>
      </c>
      <c r="AL24" s="37">
        <v>0.021</v>
      </c>
      <c r="AM24" s="37">
        <v>1</v>
      </c>
      <c r="AN24" s="37">
        <v>0.09</v>
      </c>
      <c r="AO24" s="37">
        <v>0.32</v>
      </c>
      <c r="AP24" s="37">
        <v>0.12</v>
      </c>
      <c r="AQ24" s="37">
        <v>4</v>
      </c>
      <c r="AR24" s="37">
        <v>0.03</v>
      </c>
      <c r="AS24" s="37">
        <v>0.3</v>
      </c>
      <c r="AT24" s="37">
        <v>0.12</v>
      </c>
      <c r="AU24" s="37">
        <v>7</v>
      </c>
      <c r="AV24" s="37">
        <v>0.16</v>
      </c>
      <c r="AW24" s="37">
        <v>0.7</v>
      </c>
      <c r="AX24" s="37">
        <v>0.08</v>
      </c>
      <c r="AY24" s="37">
        <v>0.04</v>
      </c>
      <c r="AZ24" s="37">
        <v>0.04</v>
      </c>
      <c r="BA24" s="37">
        <v>0.004</v>
      </c>
      <c r="BB24" s="37">
        <v>0.4</v>
      </c>
      <c r="BC24" s="37">
        <v>0.0028</v>
      </c>
      <c r="BD24" s="37">
        <v>0.004</v>
      </c>
      <c r="BE24" s="37">
        <v>0.0017</v>
      </c>
      <c r="BF24" s="35">
        <v>0.08</v>
      </c>
      <c r="BG24" s="35">
        <v>0.16</v>
      </c>
      <c r="BH24" s="35">
        <v>0.011</v>
      </c>
      <c r="BI24" s="35">
        <v>0.004</v>
      </c>
      <c r="BJ24" s="37">
        <v>0.19</v>
      </c>
      <c r="BK24" s="36">
        <v>0.031</v>
      </c>
      <c r="BL24" s="38">
        <v>0.05</v>
      </c>
      <c r="BM24" s="38">
        <v>0.19</v>
      </c>
      <c r="BN24" s="38">
        <v>0.09</v>
      </c>
      <c r="BO24" s="173" t="s">
        <v>161</v>
      </c>
      <c r="BP24" s="37">
        <v>0.018</v>
      </c>
      <c r="BQ24" s="35">
        <v>0.018</v>
      </c>
      <c r="BR24" s="35">
        <v>0.018</v>
      </c>
      <c r="BS24" s="35"/>
      <c r="BT24" s="35"/>
      <c r="BU24" s="34"/>
      <c r="BV24" s="57">
        <v>0.022</v>
      </c>
    </row>
    <row r="25" spans="2:74" ht="19.5" customHeight="1">
      <c r="B25" s="255" t="s">
        <v>29</v>
      </c>
      <c r="C25" s="249"/>
      <c r="D25" s="250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48"/>
      <c r="Q25" s="239"/>
      <c r="R25" s="236"/>
      <c r="S25" s="236"/>
      <c r="T25" s="236"/>
      <c r="U25" s="236"/>
      <c r="V25" s="236"/>
      <c r="W25" s="248"/>
      <c r="X25" s="248"/>
      <c r="Y25" s="236"/>
      <c r="Z25" s="236"/>
      <c r="AA25" s="258"/>
      <c r="AB25" s="236"/>
      <c r="AC25" s="236"/>
      <c r="AD25" s="236"/>
      <c r="AE25" s="236"/>
      <c r="AF25" s="236"/>
      <c r="AG25" s="239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9"/>
      <c r="BL25" s="236"/>
      <c r="BM25" s="236"/>
      <c r="BN25" s="236"/>
      <c r="BO25" s="236"/>
      <c r="BP25" s="236"/>
      <c r="BQ25" s="236"/>
      <c r="BR25" s="236"/>
      <c r="BS25" s="236"/>
      <c r="BT25" s="236"/>
      <c r="BU25" s="258"/>
      <c r="BV25" s="261"/>
    </row>
    <row r="26" spans="2:74" ht="19.5" customHeight="1">
      <c r="B26" s="255"/>
      <c r="C26" s="249"/>
      <c r="D26" s="255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49"/>
      <c r="Q26" s="240"/>
      <c r="R26" s="237"/>
      <c r="S26" s="237"/>
      <c r="T26" s="237"/>
      <c r="U26" s="237"/>
      <c r="V26" s="237"/>
      <c r="W26" s="249"/>
      <c r="X26" s="249"/>
      <c r="Y26" s="237"/>
      <c r="Z26" s="237"/>
      <c r="AA26" s="259"/>
      <c r="AB26" s="237"/>
      <c r="AC26" s="237"/>
      <c r="AD26" s="237"/>
      <c r="AE26" s="237"/>
      <c r="AF26" s="237"/>
      <c r="AG26" s="240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40"/>
      <c r="BL26" s="237"/>
      <c r="BM26" s="237"/>
      <c r="BN26" s="237"/>
      <c r="BO26" s="237"/>
      <c r="BP26" s="237"/>
      <c r="BQ26" s="237"/>
      <c r="BR26" s="237"/>
      <c r="BS26" s="237"/>
      <c r="BT26" s="237"/>
      <c r="BU26" s="259"/>
      <c r="BV26" s="262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41"/>
      <c r="R27" s="238"/>
      <c r="S27" s="238"/>
      <c r="T27" s="238"/>
      <c r="U27" s="238"/>
      <c r="V27" s="238"/>
      <c r="W27" s="232"/>
      <c r="X27" s="232"/>
      <c r="Y27" s="238"/>
      <c r="Z27" s="238"/>
      <c r="AA27" s="260"/>
      <c r="AB27" s="238"/>
      <c r="AC27" s="238"/>
      <c r="AD27" s="238"/>
      <c r="AE27" s="238"/>
      <c r="AF27" s="238"/>
      <c r="AG27" s="241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41"/>
      <c r="BL27" s="238"/>
      <c r="BM27" s="238"/>
      <c r="BN27" s="238"/>
      <c r="BO27" s="238"/>
      <c r="BP27" s="238"/>
      <c r="BQ27" s="238"/>
      <c r="BR27" s="238"/>
      <c r="BS27" s="238"/>
      <c r="BT27" s="238"/>
      <c r="BU27" s="260"/>
      <c r="BV27" s="233"/>
    </row>
    <row r="28" spans="2:74" ht="19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ht="17.25">
      <c r="A29" s="45" t="s">
        <v>38</v>
      </c>
      <c r="B29" s="5"/>
      <c r="C29" s="5"/>
      <c r="D29" s="4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4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67" t="s">
        <v>97</v>
      </c>
      <c r="B30" s="5"/>
      <c r="C30" s="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8"/>
      <c r="S30" s="68"/>
      <c r="T30" s="68"/>
      <c r="U30" s="68"/>
      <c r="V30" s="68"/>
      <c r="W30" s="68"/>
      <c r="X30" s="67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67" t="s">
        <v>155</v>
      </c>
      <c r="B31" s="5"/>
      <c r="C31" s="5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85" t="s">
        <v>157</v>
      </c>
      <c r="B32" s="5"/>
      <c r="C32" s="83"/>
      <c r="D32" s="8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86"/>
      <c r="AH32" s="83"/>
      <c r="AI32" s="68"/>
      <c r="AJ32" s="5"/>
      <c r="AK32" s="5"/>
      <c r="AL32" s="84" t="s">
        <v>156</v>
      </c>
      <c r="AM32" s="8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COUNTIF(AG7:AG20,"&lt;4")</f>
        <v>0</v>
      </c>
      <c r="AH34">
        <f>COUNTIF(AH7:AH20,"&lt;20")</f>
        <v>0</v>
      </c>
      <c r="AI34">
        <f>COUNTIF(AI7:AI20,"&lt;9")</f>
        <v>0</v>
      </c>
      <c r="AJ34">
        <f>COUNTIF(AJ7:AJ20,"&lt;9")</f>
        <v>0</v>
      </c>
      <c r="AK34">
        <f>COUNTIF(AK7:AK20,"&lt;2")</f>
        <v>0</v>
      </c>
      <c r="AL34">
        <f>COUNTIF(AL7:AL20,"&lt;0.006")</f>
        <v>0</v>
      </c>
      <c r="AM34">
        <f>COUNTIF(AM7:AM20,"&lt;0.3")</f>
        <v>0</v>
      </c>
      <c r="AN34">
        <f>COUNTIF(AN7:AN20,"&lt;0.03")</f>
        <v>0</v>
      </c>
      <c r="AO34">
        <f>COUNTIF(AO7:AO20,"&lt;0.09")</f>
        <v>0</v>
      </c>
      <c r="AP34">
        <f>COUNTIF(AP7:AP20,"&lt;0.04")</f>
        <v>0</v>
      </c>
      <c r="AQ34">
        <f>COUNTIF(AQ7:AQ20,"&lt;1")</f>
        <v>0</v>
      </c>
      <c r="AR34">
        <f>COUNTIF(AR7:AR20,"&lt;0.01")</f>
        <v>0</v>
      </c>
      <c r="AS34">
        <f>COUNTIF(AS7:AS20,"&lt;0.1")</f>
        <v>0</v>
      </c>
      <c r="AT34">
        <f>COUNTIF(AT7:AT20,"&lt;0.04")</f>
        <v>0</v>
      </c>
      <c r="AU34">
        <f>COUNTIF(AU7:AU20,"&lt;0.02")</f>
        <v>0</v>
      </c>
      <c r="AV34">
        <f>COUNTIF(AV7:AV20,"&lt;0.05")</f>
        <v>0</v>
      </c>
      <c r="AW34">
        <f>COUNTIF(AW7:AW20,"&lt;0.2")</f>
        <v>0</v>
      </c>
      <c r="AX34">
        <f>COUNTIF(AX7:AX20,"&lt;0.02")</f>
        <v>0</v>
      </c>
      <c r="AY34">
        <f>COUNTIF(AY7:AY20,"&lt;0.01")</f>
        <v>0</v>
      </c>
      <c r="AZ34">
        <f>COUNTIF(AZ7:AZ20,"&lt;0.01")</f>
        <v>0</v>
      </c>
      <c r="BA34">
        <f>COUNTIF(BA7:BA20,"&lt;0.001")</f>
        <v>0</v>
      </c>
      <c r="BB34">
        <f>COUNTIF(BB7:BB20,"&lt;0.1")</f>
        <v>0</v>
      </c>
      <c r="BC34">
        <f>COUNTIF(BC7:BC20,"&lt;0.0008")</f>
        <v>0</v>
      </c>
      <c r="BD34">
        <f>COUNTIF(BD7:BD20,"&lt;0.001")</f>
        <v>0</v>
      </c>
      <c r="BE34">
        <f>COUNTIF(BE7:BE20,"&lt;0.0005")</f>
        <v>0</v>
      </c>
      <c r="BF34">
        <f>COUNTIF(BF7:BF20,"&lt;0.02")</f>
        <v>0</v>
      </c>
      <c r="BG34">
        <f>COUNTIF(BG7:BG20,"&lt;0.05")</f>
        <v>0</v>
      </c>
      <c r="BH34">
        <f>COUNTIF(BH7:BH20,"&lt;0.003")</f>
        <v>0</v>
      </c>
      <c r="BI34">
        <f>COUNTIF(BI7:BI20,"&lt;0.001")</f>
        <v>0</v>
      </c>
      <c r="BJ34">
        <f>COUNTIF(BJ7:BJ20,"&lt;0.06")</f>
        <v>0</v>
      </c>
      <c r="BK34">
        <f>COUNTIF(BK7:BK20,"&lt;0.009")</f>
        <v>0</v>
      </c>
      <c r="BL34">
        <f>COUNTIF(BL7:BL20,"&lt;0.02")</f>
        <v>0</v>
      </c>
      <c r="BM34">
        <f>COUNTIF(BM7:BM20,"&lt;0.06")</f>
        <v>0</v>
      </c>
      <c r="BN34">
        <f>COUNTIF(BN7:BN20,"&lt;0.03")</f>
        <v>0</v>
      </c>
      <c r="BP34">
        <f>COUNTIF(BP7:BP20,"&lt;0.005")</f>
        <v>0</v>
      </c>
      <c r="BQ34">
        <f>COUNTIF(BQ7:BQ20,"&lt;0.005")</f>
        <v>0</v>
      </c>
      <c r="BR34">
        <f>COUNTIF(BR7:BR20,"&lt;0.005")</f>
        <v>0</v>
      </c>
      <c r="BV34">
        <f>COUNTIF(BV7:BV20,"&lt;0.007")</f>
        <v>0</v>
      </c>
    </row>
  </sheetData>
  <sheetProtection/>
  <mergeCells count="75"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E25:BE27"/>
    <mergeCell ref="BF25:BF27"/>
    <mergeCell ref="BG25:BG27"/>
    <mergeCell ref="BH25:BH27"/>
    <mergeCell ref="AU25:AU27"/>
    <mergeCell ref="AV25:AV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G25:AG27"/>
    <mergeCell ref="AH25:AH27"/>
    <mergeCell ref="AI25:AI27"/>
    <mergeCell ref="AJ25:AJ27"/>
    <mergeCell ref="W25:W27"/>
    <mergeCell ref="X25:X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Y25:Y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AG4:BJ4"/>
    <mergeCell ref="BK4:BU4"/>
    <mergeCell ref="D2:I2"/>
    <mergeCell ref="D4:P4"/>
    <mergeCell ref="Q4:W4"/>
    <mergeCell ref="Y4:AF4"/>
  </mergeCells>
  <conditionalFormatting sqref="BG8:BG20">
    <cfRule type="cellIs" priority="1" dxfId="0" operator="lessThan" stopIfTrue="1">
      <formula>$BG$23</formula>
    </cfRule>
  </conditionalFormatting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0" zoomScaleNormal="70" zoomScaleSheetLayoutView="70" zoomScalePageLayoutView="0" workbookViewId="0" topLeftCell="AV7">
      <selection activeCell="BT34" sqref="BT3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271" t="s">
        <v>163</v>
      </c>
      <c r="E2" s="272"/>
      <c r="F2" s="272"/>
      <c r="G2" s="272"/>
      <c r="H2" s="272"/>
      <c r="I2" s="273"/>
      <c r="T2" s="59"/>
      <c r="U2" s="59"/>
      <c r="V2" s="59"/>
      <c r="W2" s="59"/>
      <c r="X2" s="60"/>
      <c r="Y2" s="60"/>
      <c r="Z2" s="60"/>
      <c r="AX2" s="90" t="s">
        <v>159</v>
      </c>
      <c r="BF2" s="89"/>
      <c r="BJ2" s="8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90" t="s">
        <v>160</v>
      </c>
      <c r="BF3" s="89"/>
      <c r="BJ3" s="87"/>
      <c r="BV3" s="88" t="s">
        <v>158</v>
      </c>
    </row>
    <row r="4" spans="2:74" ht="30.75" customHeight="1">
      <c r="B4" s="5"/>
      <c r="C4" s="5"/>
      <c r="D4" s="266" t="s">
        <v>98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82</v>
      </c>
      <c r="R4" s="264"/>
      <c r="S4" s="264"/>
      <c r="T4" s="264"/>
      <c r="U4" s="264"/>
      <c r="V4" s="264"/>
      <c r="W4" s="265"/>
      <c r="X4" s="66" t="s">
        <v>106</v>
      </c>
      <c r="Y4" s="263" t="s">
        <v>35</v>
      </c>
      <c r="Z4" s="264"/>
      <c r="AA4" s="264"/>
      <c r="AB4" s="264"/>
      <c r="AC4" s="264"/>
      <c r="AD4" s="264"/>
      <c r="AE4" s="264"/>
      <c r="AF4" s="265"/>
      <c r="AG4" s="263" t="s">
        <v>36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37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10" t="s">
        <v>30</v>
      </c>
    </row>
    <row r="5" spans="2:74" ht="19.5" customHeight="1">
      <c r="B5" s="250" t="s">
        <v>27</v>
      </c>
      <c r="C5" s="248"/>
      <c r="D5" s="269" t="s">
        <v>99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9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53" t="s">
        <v>91</v>
      </c>
      <c r="X5" s="56" t="s">
        <v>31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39</v>
      </c>
      <c r="BL5" s="9" t="s">
        <v>40</v>
      </c>
      <c r="BM5" s="9" t="s">
        <v>41</v>
      </c>
      <c r="BN5" s="9" t="s">
        <v>42</v>
      </c>
      <c r="BO5" s="9" t="s">
        <v>63</v>
      </c>
      <c r="BP5" s="8" t="s">
        <v>32</v>
      </c>
      <c r="BQ5" s="6" t="s">
        <v>33</v>
      </c>
      <c r="BR5" s="6" t="s">
        <v>34</v>
      </c>
      <c r="BS5" s="6" t="s">
        <v>67</v>
      </c>
      <c r="BT5" s="6" t="s">
        <v>68</v>
      </c>
      <c r="BU5" s="10" t="s">
        <v>69</v>
      </c>
      <c r="BV5" s="14" t="s">
        <v>191</v>
      </c>
    </row>
    <row r="6" spans="2:74" ht="19.5" customHeight="1">
      <c r="B6" s="230"/>
      <c r="C6" s="232"/>
      <c r="D6" s="234" t="s">
        <v>100</v>
      </c>
      <c r="E6" s="235"/>
      <c r="F6" s="70" t="s">
        <v>101</v>
      </c>
      <c r="G6" s="70" t="s">
        <v>102</v>
      </c>
      <c r="H6" s="70" t="s">
        <v>103</v>
      </c>
      <c r="I6" s="70" t="s">
        <v>96</v>
      </c>
      <c r="J6" s="70" t="s">
        <v>104</v>
      </c>
      <c r="K6" s="235" t="s">
        <v>100</v>
      </c>
      <c r="L6" s="235"/>
      <c r="M6" s="70" t="s">
        <v>101</v>
      </c>
      <c r="N6" s="70" t="s">
        <v>102</v>
      </c>
      <c r="O6" s="70" t="s">
        <v>103</v>
      </c>
      <c r="P6" s="70" t="s">
        <v>96</v>
      </c>
      <c r="Q6" s="241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52" t="s">
        <v>89</v>
      </c>
      <c r="X6" s="51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50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51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>
      <c r="B7" s="11" t="s">
        <v>28</v>
      </c>
      <c r="C7" s="20" t="s">
        <v>140</v>
      </c>
      <c r="D7" s="62" t="s">
        <v>105</v>
      </c>
      <c r="E7" s="55">
        <v>29</v>
      </c>
      <c r="F7" s="55">
        <v>10</v>
      </c>
      <c r="G7" s="55">
        <v>19</v>
      </c>
      <c r="H7" s="55">
        <v>10</v>
      </c>
      <c r="I7" s="55">
        <v>0</v>
      </c>
      <c r="J7" s="55" t="s">
        <v>162</v>
      </c>
      <c r="K7" s="55" t="s">
        <v>105</v>
      </c>
      <c r="L7" s="55">
        <v>29</v>
      </c>
      <c r="M7" s="55">
        <v>10</v>
      </c>
      <c r="N7" s="55">
        <v>20</v>
      </c>
      <c r="O7" s="55">
        <v>9</v>
      </c>
      <c r="P7" s="55">
        <v>59</v>
      </c>
      <c r="Q7" s="279" t="s">
        <v>165</v>
      </c>
      <c r="R7" s="280">
        <v>3.5</v>
      </c>
      <c r="S7" s="281">
        <v>14.5</v>
      </c>
      <c r="T7" s="281">
        <v>90</v>
      </c>
      <c r="U7" s="281">
        <v>18.5</v>
      </c>
      <c r="V7" s="281">
        <v>1012</v>
      </c>
      <c r="W7" s="282">
        <v>3.2</v>
      </c>
      <c r="X7" s="280">
        <v>1.8</v>
      </c>
      <c r="Y7" s="279">
        <v>0.013</v>
      </c>
      <c r="Z7" s="283">
        <v>0.0096</v>
      </c>
      <c r="AA7" s="283">
        <v>0.18</v>
      </c>
      <c r="AB7" s="284">
        <v>0.0071</v>
      </c>
      <c r="AC7" s="283">
        <v>0.083</v>
      </c>
      <c r="AD7" s="283">
        <v>0.031</v>
      </c>
      <c r="AE7" s="283" t="s">
        <v>199</v>
      </c>
      <c r="AF7" s="282">
        <v>0.031</v>
      </c>
      <c r="AG7" s="285">
        <v>7</v>
      </c>
      <c r="AH7" s="283" t="s">
        <v>176</v>
      </c>
      <c r="AI7" s="286" t="s">
        <v>203</v>
      </c>
      <c r="AJ7" s="286">
        <v>13</v>
      </c>
      <c r="AK7" s="283" t="s">
        <v>177</v>
      </c>
      <c r="AL7" s="283" t="s">
        <v>179</v>
      </c>
      <c r="AM7" s="286" t="s">
        <v>204</v>
      </c>
      <c r="AN7" s="286" t="s">
        <v>205</v>
      </c>
      <c r="AO7" s="286" t="s">
        <v>206</v>
      </c>
      <c r="AP7" s="286">
        <v>2.6</v>
      </c>
      <c r="AQ7" s="286">
        <v>34</v>
      </c>
      <c r="AR7" s="283" t="s">
        <v>188</v>
      </c>
      <c r="AS7" s="286" t="s">
        <v>207</v>
      </c>
      <c r="AT7" s="286">
        <v>1.3</v>
      </c>
      <c r="AU7" s="287">
        <v>11</v>
      </c>
      <c r="AV7" s="286" t="s">
        <v>205</v>
      </c>
      <c r="AW7" s="286" t="s">
        <v>180</v>
      </c>
      <c r="AX7" s="286">
        <v>0.01</v>
      </c>
      <c r="AY7" s="286">
        <v>0.28</v>
      </c>
      <c r="AZ7" s="286">
        <v>0.61</v>
      </c>
      <c r="BA7" s="283" t="s">
        <v>200</v>
      </c>
      <c r="BB7" s="286">
        <v>0.23</v>
      </c>
      <c r="BC7" s="286">
        <v>0.03</v>
      </c>
      <c r="BD7" s="286">
        <v>0.073</v>
      </c>
      <c r="BE7" s="283" t="s">
        <v>201</v>
      </c>
      <c r="BF7" s="281" t="s">
        <v>188</v>
      </c>
      <c r="BG7" s="281" t="s">
        <v>178</v>
      </c>
      <c r="BH7" s="281" t="s">
        <v>188</v>
      </c>
      <c r="BI7" s="281" t="s">
        <v>188</v>
      </c>
      <c r="BJ7" s="286">
        <v>4.5</v>
      </c>
      <c r="BK7" s="279" t="s">
        <v>202</v>
      </c>
      <c r="BL7" s="288">
        <v>0.18</v>
      </c>
      <c r="BM7" s="289">
        <v>0.26</v>
      </c>
      <c r="BN7" s="289">
        <v>0.064</v>
      </c>
      <c r="BO7" s="289">
        <v>0.067</v>
      </c>
      <c r="BP7" s="286">
        <v>0.14</v>
      </c>
      <c r="BQ7" s="274">
        <v>0.22</v>
      </c>
      <c r="BR7" s="274">
        <v>0.07</v>
      </c>
      <c r="BS7" s="281">
        <v>0.57</v>
      </c>
      <c r="BT7" s="281">
        <v>0.36</v>
      </c>
      <c r="BU7" s="352" t="s">
        <v>228</v>
      </c>
      <c r="BV7" s="290" t="s">
        <v>188</v>
      </c>
    </row>
    <row r="8" spans="2:74" ht="19.5" customHeight="1">
      <c r="B8" s="25" t="s">
        <v>28</v>
      </c>
      <c r="C8" s="26" t="s">
        <v>139</v>
      </c>
      <c r="D8" s="62" t="s">
        <v>105</v>
      </c>
      <c r="E8" s="55">
        <v>29</v>
      </c>
      <c r="F8" s="55">
        <v>10</v>
      </c>
      <c r="G8" s="55">
        <v>20</v>
      </c>
      <c r="H8" s="55">
        <v>10</v>
      </c>
      <c r="I8" s="55">
        <v>0</v>
      </c>
      <c r="J8" s="55" t="s">
        <v>162</v>
      </c>
      <c r="K8" s="55" t="s">
        <v>105</v>
      </c>
      <c r="L8" s="55">
        <v>29</v>
      </c>
      <c r="M8" s="55">
        <v>10</v>
      </c>
      <c r="N8" s="55">
        <v>21</v>
      </c>
      <c r="O8" s="55">
        <v>9</v>
      </c>
      <c r="P8" s="55">
        <v>59</v>
      </c>
      <c r="Q8" s="291" t="s">
        <v>190</v>
      </c>
      <c r="R8" s="292">
        <v>1.9</v>
      </c>
      <c r="S8" s="292">
        <v>18.6</v>
      </c>
      <c r="T8" s="292">
        <v>84</v>
      </c>
      <c r="U8" s="292">
        <v>1</v>
      </c>
      <c r="V8" s="292">
        <v>1009</v>
      </c>
      <c r="W8" s="293">
        <v>10</v>
      </c>
      <c r="X8" s="294">
        <v>4.9</v>
      </c>
      <c r="Y8" s="291">
        <v>0.046</v>
      </c>
      <c r="Z8" s="295">
        <v>0.1</v>
      </c>
      <c r="AA8" s="295">
        <v>0.37</v>
      </c>
      <c r="AB8" s="296">
        <v>0.035</v>
      </c>
      <c r="AC8" s="295">
        <v>0.12</v>
      </c>
      <c r="AD8" s="295">
        <v>0.079</v>
      </c>
      <c r="AE8" s="295" t="s">
        <v>199</v>
      </c>
      <c r="AF8" s="293">
        <v>0.03</v>
      </c>
      <c r="AG8" s="297">
        <v>24</v>
      </c>
      <c r="AH8" s="295" t="s">
        <v>176</v>
      </c>
      <c r="AI8" s="295">
        <v>17</v>
      </c>
      <c r="AJ8" s="298">
        <v>30</v>
      </c>
      <c r="AK8" s="295" t="s">
        <v>177</v>
      </c>
      <c r="AL8" s="295" t="s">
        <v>179</v>
      </c>
      <c r="AM8" s="295" t="s">
        <v>204</v>
      </c>
      <c r="AN8" s="295">
        <v>0.11</v>
      </c>
      <c r="AO8" s="295">
        <v>1.5</v>
      </c>
      <c r="AP8" s="298">
        <v>8.9</v>
      </c>
      <c r="AQ8" s="298">
        <v>94</v>
      </c>
      <c r="AR8" s="295" t="s">
        <v>188</v>
      </c>
      <c r="AS8" s="295">
        <v>0.29</v>
      </c>
      <c r="AT8" s="298">
        <v>2.6</v>
      </c>
      <c r="AU8" s="299">
        <v>43</v>
      </c>
      <c r="AV8" s="295">
        <v>0.18</v>
      </c>
      <c r="AW8" s="295" t="s">
        <v>180</v>
      </c>
      <c r="AX8" s="298">
        <v>0.06</v>
      </c>
      <c r="AY8" s="298">
        <v>0.46</v>
      </c>
      <c r="AZ8" s="298">
        <v>1.3</v>
      </c>
      <c r="BA8" s="295" t="s">
        <v>200</v>
      </c>
      <c r="BB8" s="298">
        <v>1.5</v>
      </c>
      <c r="BC8" s="298">
        <v>0.08</v>
      </c>
      <c r="BD8" s="298">
        <v>0.19</v>
      </c>
      <c r="BE8" s="295" t="s">
        <v>201</v>
      </c>
      <c r="BF8" s="292" t="s">
        <v>188</v>
      </c>
      <c r="BG8" s="292" t="s">
        <v>178</v>
      </c>
      <c r="BH8" s="292" t="s">
        <v>188</v>
      </c>
      <c r="BI8" s="292" t="s">
        <v>188</v>
      </c>
      <c r="BJ8" s="298">
        <v>9.5</v>
      </c>
      <c r="BK8" s="291" t="s">
        <v>202</v>
      </c>
      <c r="BL8" s="300">
        <v>0.43</v>
      </c>
      <c r="BM8" s="300">
        <v>0.73</v>
      </c>
      <c r="BN8" s="300">
        <v>0.22</v>
      </c>
      <c r="BO8" s="300">
        <v>0.15</v>
      </c>
      <c r="BP8" s="298">
        <v>0.35</v>
      </c>
      <c r="BQ8" s="275">
        <v>0.46</v>
      </c>
      <c r="BR8" s="275">
        <v>0.05</v>
      </c>
      <c r="BS8" s="292">
        <v>1.5</v>
      </c>
      <c r="BT8" s="292">
        <v>0.71</v>
      </c>
      <c r="BU8" s="121" t="s">
        <v>228</v>
      </c>
      <c r="BV8" s="301">
        <v>0.1</v>
      </c>
    </row>
    <row r="9" spans="2:74" ht="19.5" customHeight="1">
      <c r="B9" s="25" t="s">
        <v>28</v>
      </c>
      <c r="C9" s="32" t="s">
        <v>138</v>
      </c>
      <c r="D9" s="72" t="s">
        <v>105</v>
      </c>
      <c r="E9" s="33">
        <v>29</v>
      </c>
      <c r="F9" s="55">
        <v>10</v>
      </c>
      <c r="G9" s="55">
        <v>21</v>
      </c>
      <c r="H9" s="33">
        <v>10</v>
      </c>
      <c r="I9" s="33">
        <v>0</v>
      </c>
      <c r="J9" s="33" t="s">
        <v>162</v>
      </c>
      <c r="K9" s="33" t="s">
        <v>105</v>
      </c>
      <c r="L9" s="33">
        <v>29</v>
      </c>
      <c r="M9" s="33">
        <v>10</v>
      </c>
      <c r="N9" s="33">
        <v>22</v>
      </c>
      <c r="O9" s="33">
        <v>9</v>
      </c>
      <c r="P9" s="32">
        <v>59</v>
      </c>
      <c r="Q9" s="291" t="s">
        <v>165</v>
      </c>
      <c r="R9" s="292">
        <v>2.5</v>
      </c>
      <c r="S9" s="292">
        <v>19</v>
      </c>
      <c r="T9" s="292">
        <v>93</v>
      </c>
      <c r="U9" s="292">
        <v>23</v>
      </c>
      <c r="V9" s="292">
        <v>1008</v>
      </c>
      <c r="W9" s="293">
        <v>2.1</v>
      </c>
      <c r="X9" s="301">
        <v>1.3</v>
      </c>
      <c r="Y9" s="291" t="s">
        <v>197</v>
      </c>
      <c r="Z9" s="295" t="s">
        <v>198</v>
      </c>
      <c r="AA9" s="295">
        <v>0.2</v>
      </c>
      <c r="AB9" s="296">
        <v>0.011</v>
      </c>
      <c r="AC9" s="295">
        <v>0.05</v>
      </c>
      <c r="AD9" s="295">
        <v>0.011</v>
      </c>
      <c r="AE9" s="295" t="s">
        <v>199</v>
      </c>
      <c r="AF9" s="293" t="s">
        <v>208</v>
      </c>
      <c r="AG9" s="297">
        <v>5</v>
      </c>
      <c r="AH9" s="295" t="s">
        <v>176</v>
      </c>
      <c r="AI9" s="298" t="s">
        <v>203</v>
      </c>
      <c r="AJ9" s="298">
        <v>6</v>
      </c>
      <c r="AK9" s="295" t="s">
        <v>177</v>
      </c>
      <c r="AL9" s="295" t="s">
        <v>179</v>
      </c>
      <c r="AM9" s="295" t="s">
        <v>204</v>
      </c>
      <c r="AN9" s="298" t="s">
        <v>205</v>
      </c>
      <c r="AO9" s="298" t="s">
        <v>206</v>
      </c>
      <c r="AP9" s="298">
        <v>0.26</v>
      </c>
      <c r="AQ9" s="298">
        <v>5</v>
      </c>
      <c r="AR9" s="295" t="s">
        <v>188</v>
      </c>
      <c r="AS9" s="298" t="s">
        <v>207</v>
      </c>
      <c r="AT9" s="298" t="s">
        <v>180</v>
      </c>
      <c r="AU9" s="299" t="s">
        <v>209</v>
      </c>
      <c r="AV9" s="298" t="s">
        <v>205</v>
      </c>
      <c r="AW9" s="295" t="s">
        <v>180</v>
      </c>
      <c r="AX9" s="298" t="s">
        <v>188</v>
      </c>
      <c r="AY9" s="298">
        <v>0.05</v>
      </c>
      <c r="AZ9" s="298">
        <v>0.046</v>
      </c>
      <c r="BA9" s="295" t="s">
        <v>200</v>
      </c>
      <c r="BB9" s="298" t="s">
        <v>188</v>
      </c>
      <c r="BC9" s="298" t="s">
        <v>188</v>
      </c>
      <c r="BD9" s="298">
        <v>0.011</v>
      </c>
      <c r="BE9" s="295" t="s">
        <v>201</v>
      </c>
      <c r="BF9" s="292" t="s">
        <v>188</v>
      </c>
      <c r="BG9" s="292" t="s">
        <v>178</v>
      </c>
      <c r="BH9" s="292" t="s">
        <v>188</v>
      </c>
      <c r="BI9" s="292">
        <v>0.02</v>
      </c>
      <c r="BJ9" s="298">
        <v>0.17</v>
      </c>
      <c r="BK9" s="291">
        <v>0.0009</v>
      </c>
      <c r="BL9" s="300">
        <v>0.13</v>
      </c>
      <c r="BM9" s="300">
        <v>0.21</v>
      </c>
      <c r="BN9" s="300">
        <v>0.067</v>
      </c>
      <c r="BO9" s="300">
        <v>0.041</v>
      </c>
      <c r="BP9" s="298">
        <v>0.12</v>
      </c>
      <c r="BQ9" s="275">
        <v>0.14</v>
      </c>
      <c r="BR9" s="275">
        <v>0.061</v>
      </c>
      <c r="BS9" s="292">
        <v>0.45</v>
      </c>
      <c r="BT9" s="292">
        <v>0.28</v>
      </c>
      <c r="BU9" s="121" t="s">
        <v>228</v>
      </c>
      <c r="BV9" s="301" t="s">
        <v>188</v>
      </c>
    </row>
    <row r="10" spans="2:74" ht="19.5" customHeight="1" thickBot="1">
      <c r="B10" s="28" t="s">
        <v>28</v>
      </c>
      <c r="C10" s="29" t="s">
        <v>137</v>
      </c>
      <c r="D10" s="75" t="s">
        <v>105</v>
      </c>
      <c r="E10" s="30">
        <v>29</v>
      </c>
      <c r="F10" s="30">
        <v>10</v>
      </c>
      <c r="G10" s="31">
        <v>22</v>
      </c>
      <c r="H10" s="30">
        <v>10</v>
      </c>
      <c r="I10" s="30">
        <v>0</v>
      </c>
      <c r="J10" s="30" t="s">
        <v>162</v>
      </c>
      <c r="K10" s="30" t="s">
        <v>105</v>
      </c>
      <c r="L10" s="30">
        <v>29</v>
      </c>
      <c r="M10" s="30">
        <v>10</v>
      </c>
      <c r="N10" s="30">
        <v>23</v>
      </c>
      <c r="O10" s="30">
        <v>9</v>
      </c>
      <c r="P10" s="30">
        <v>59</v>
      </c>
      <c r="Q10" s="302" t="s">
        <v>193</v>
      </c>
      <c r="R10" s="303">
        <v>3.5</v>
      </c>
      <c r="S10" s="304">
        <v>20</v>
      </c>
      <c r="T10" s="304">
        <v>89</v>
      </c>
      <c r="U10" s="304">
        <v>95.5</v>
      </c>
      <c r="V10" s="305">
        <v>989.6</v>
      </c>
      <c r="W10" s="306">
        <v>1.7</v>
      </c>
      <c r="X10" s="307">
        <v>0.8</v>
      </c>
      <c r="Y10" s="302">
        <v>0.041</v>
      </c>
      <c r="Z10" s="304" t="s">
        <v>198</v>
      </c>
      <c r="AA10" s="304">
        <v>0.029</v>
      </c>
      <c r="AB10" s="304">
        <v>0.045</v>
      </c>
      <c r="AC10" s="304">
        <v>0.031</v>
      </c>
      <c r="AD10" s="304" t="s">
        <v>229</v>
      </c>
      <c r="AE10" s="304" t="s">
        <v>199</v>
      </c>
      <c r="AF10" s="308" t="s">
        <v>208</v>
      </c>
      <c r="AG10" s="309">
        <v>45</v>
      </c>
      <c r="AH10" s="304" t="s">
        <v>176</v>
      </c>
      <c r="AI10" s="304" t="s">
        <v>203</v>
      </c>
      <c r="AJ10" s="310">
        <v>4</v>
      </c>
      <c r="AK10" s="304" t="s">
        <v>177</v>
      </c>
      <c r="AL10" s="304" t="s">
        <v>179</v>
      </c>
      <c r="AM10" s="304">
        <v>0.7</v>
      </c>
      <c r="AN10" s="304" t="s">
        <v>205</v>
      </c>
      <c r="AO10" s="304">
        <v>0.6</v>
      </c>
      <c r="AP10" s="310">
        <v>0.37</v>
      </c>
      <c r="AQ10" s="310">
        <v>6</v>
      </c>
      <c r="AR10" s="304" t="s">
        <v>188</v>
      </c>
      <c r="AS10" s="304" t="s">
        <v>207</v>
      </c>
      <c r="AT10" s="304" t="s">
        <v>180</v>
      </c>
      <c r="AU10" s="311" t="s">
        <v>209</v>
      </c>
      <c r="AV10" s="304" t="s">
        <v>205</v>
      </c>
      <c r="AW10" s="304" t="s">
        <v>180</v>
      </c>
      <c r="AX10" s="304" t="s">
        <v>188</v>
      </c>
      <c r="AY10" s="310" t="s">
        <v>179</v>
      </c>
      <c r="AZ10" s="310" t="s">
        <v>178</v>
      </c>
      <c r="BA10" s="304" t="s">
        <v>200</v>
      </c>
      <c r="BB10" s="304" t="s">
        <v>188</v>
      </c>
      <c r="BC10" s="304" t="s">
        <v>188</v>
      </c>
      <c r="BD10" s="310" t="s">
        <v>178</v>
      </c>
      <c r="BE10" s="304" t="s">
        <v>201</v>
      </c>
      <c r="BF10" s="303" t="s">
        <v>188</v>
      </c>
      <c r="BG10" s="303" t="s">
        <v>178</v>
      </c>
      <c r="BH10" s="303" t="s">
        <v>188</v>
      </c>
      <c r="BI10" s="312" t="s">
        <v>188</v>
      </c>
      <c r="BJ10" s="310" t="s">
        <v>207</v>
      </c>
      <c r="BK10" s="309">
        <v>0.047</v>
      </c>
      <c r="BL10" s="313">
        <v>0.22</v>
      </c>
      <c r="BM10" s="313">
        <v>0.13</v>
      </c>
      <c r="BN10" s="313">
        <v>0.042</v>
      </c>
      <c r="BO10" s="313">
        <v>0.045</v>
      </c>
      <c r="BP10" s="310">
        <v>0.068</v>
      </c>
      <c r="BQ10" s="312">
        <v>0.076</v>
      </c>
      <c r="BR10" s="312">
        <v>0.011</v>
      </c>
      <c r="BS10" s="303">
        <v>0.48</v>
      </c>
      <c r="BT10" s="303">
        <v>0.11</v>
      </c>
      <c r="BU10" s="185" t="s">
        <v>228</v>
      </c>
      <c r="BV10" s="306" t="s">
        <v>188</v>
      </c>
    </row>
    <row r="11" spans="2:74" ht="19.5" customHeight="1">
      <c r="B11" s="25" t="s">
        <v>76</v>
      </c>
      <c r="C11" s="47" t="s">
        <v>136</v>
      </c>
      <c r="D11" s="61" t="s">
        <v>105</v>
      </c>
      <c r="E11" s="71">
        <v>29</v>
      </c>
      <c r="F11" s="71">
        <v>10</v>
      </c>
      <c r="G11" s="71">
        <v>23</v>
      </c>
      <c r="H11" s="71">
        <v>10</v>
      </c>
      <c r="I11" s="71">
        <v>0</v>
      </c>
      <c r="J11" s="71" t="s">
        <v>162</v>
      </c>
      <c r="K11" s="71" t="s">
        <v>105</v>
      </c>
      <c r="L11" s="71">
        <v>29</v>
      </c>
      <c r="M11" s="71">
        <v>10</v>
      </c>
      <c r="N11" s="71">
        <v>24</v>
      </c>
      <c r="O11" s="71">
        <v>9</v>
      </c>
      <c r="P11" s="71">
        <v>59</v>
      </c>
      <c r="Q11" s="314" t="s">
        <v>193</v>
      </c>
      <c r="R11" s="315">
        <v>7.4</v>
      </c>
      <c r="S11" s="315">
        <v>18.7</v>
      </c>
      <c r="T11" s="315">
        <v>57</v>
      </c>
      <c r="U11" s="315">
        <v>88</v>
      </c>
      <c r="V11" s="315">
        <v>988.6</v>
      </c>
      <c r="W11" s="316">
        <v>16</v>
      </c>
      <c r="X11" s="317">
        <v>2.5</v>
      </c>
      <c r="Y11" s="314">
        <v>0.029</v>
      </c>
      <c r="Z11" s="318">
        <v>0.011</v>
      </c>
      <c r="AA11" s="318">
        <v>0.27</v>
      </c>
      <c r="AB11" s="319">
        <v>0.081</v>
      </c>
      <c r="AC11" s="318" t="s">
        <v>210</v>
      </c>
      <c r="AD11" s="318">
        <v>0.029</v>
      </c>
      <c r="AE11" s="318" t="s">
        <v>199</v>
      </c>
      <c r="AF11" s="316" t="s">
        <v>208</v>
      </c>
      <c r="AG11" s="320">
        <v>60</v>
      </c>
      <c r="AH11" s="318" t="s">
        <v>176</v>
      </c>
      <c r="AI11" s="318">
        <v>12</v>
      </c>
      <c r="AJ11" s="321">
        <v>17</v>
      </c>
      <c r="AK11" s="318" t="s">
        <v>177</v>
      </c>
      <c r="AL11" s="318" t="s">
        <v>179</v>
      </c>
      <c r="AM11" s="321">
        <v>1.9</v>
      </c>
      <c r="AN11" s="318">
        <v>0.08</v>
      </c>
      <c r="AO11" s="321" t="s">
        <v>206</v>
      </c>
      <c r="AP11" s="321">
        <v>4.3</v>
      </c>
      <c r="AQ11" s="321">
        <v>34</v>
      </c>
      <c r="AR11" s="318" t="s">
        <v>188</v>
      </c>
      <c r="AS11" s="318">
        <v>0.11</v>
      </c>
      <c r="AT11" s="318">
        <v>0.8</v>
      </c>
      <c r="AU11" s="322">
        <v>15</v>
      </c>
      <c r="AV11" s="318" t="s">
        <v>205</v>
      </c>
      <c r="AW11" s="318" t="s">
        <v>180</v>
      </c>
      <c r="AX11" s="318">
        <v>0.03</v>
      </c>
      <c r="AY11" s="318">
        <v>0.51</v>
      </c>
      <c r="AZ11" s="318">
        <v>0.62</v>
      </c>
      <c r="BA11" s="318" t="s">
        <v>200</v>
      </c>
      <c r="BB11" s="318">
        <v>0.6</v>
      </c>
      <c r="BC11" s="318">
        <v>0.04</v>
      </c>
      <c r="BD11" s="318">
        <v>0.094</v>
      </c>
      <c r="BE11" s="318" t="s">
        <v>201</v>
      </c>
      <c r="BF11" s="315" t="s">
        <v>188</v>
      </c>
      <c r="BG11" s="315" t="s">
        <v>178</v>
      </c>
      <c r="BH11" s="315" t="s">
        <v>188</v>
      </c>
      <c r="BI11" s="315" t="s">
        <v>188</v>
      </c>
      <c r="BJ11" s="318">
        <v>3.7</v>
      </c>
      <c r="BK11" s="320" t="s">
        <v>202</v>
      </c>
      <c r="BL11" s="288">
        <v>0.32</v>
      </c>
      <c r="BM11" s="288">
        <v>0.37</v>
      </c>
      <c r="BN11" s="288">
        <v>0.12</v>
      </c>
      <c r="BO11" s="288">
        <v>0.11</v>
      </c>
      <c r="BP11" s="321">
        <v>0.2</v>
      </c>
      <c r="BQ11" s="323">
        <v>0.2</v>
      </c>
      <c r="BR11" s="323">
        <v>0.036</v>
      </c>
      <c r="BS11" s="315">
        <v>0.92</v>
      </c>
      <c r="BT11" s="315">
        <v>0.33</v>
      </c>
      <c r="BU11" s="116" t="s">
        <v>228</v>
      </c>
      <c r="BV11" s="324" t="s">
        <v>188</v>
      </c>
    </row>
    <row r="12" spans="2:74" ht="19.5" customHeight="1">
      <c r="B12" s="25" t="s">
        <v>76</v>
      </c>
      <c r="C12" s="32" t="s">
        <v>135</v>
      </c>
      <c r="D12" s="62" t="s">
        <v>105</v>
      </c>
      <c r="E12" s="55">
        <v>29</v>
      </c>
      <c r="F12" s="55">
        <v>10</v>
      </c>
      <c r="G12" s="55">
        <v>24</v>
      </c>
      <c r="H12" s="55">
        <v>10</v>
      </c>
      <c r="I12" s="55">
        <v>0</v>
      </c>
      <c r="J12" s="55" t="s">
        <v>162</v>
      </c>
      <c r="K12" s="55" t="s">
        <v>105</v>
      </c>
      <c r="L12" s="55">
        <v>29</v>
      </c>
      <c r="M12" s="55">
        <v>10</v>
      </c>
      <c r="N12" s="55">
        <v>25</v>
      </c>
      <c r="O12" s="55">
        <v>9</v>
      </c>
      <c r="P12" s="55">
        <v>59</v>
      </c>
      <c r="Q12" s="314" t="s">
        <v>165</v>
      </c>
      <c r="R12" s="315">
        <v>2.1</v>
      </c>
      <c r="S12" s="315">
        <v>16.5</v>
      </c>
      <c r="T12" s="315">
        <v>60</v>
      </c>
      <c r="U12" s="315" t="s">
        <v>166</v>
      </c>
      <c r="V12" s="315">
        <v>1013.9</v>
      </c>
      <c r="W12" s="316">
        <v>7.4</v>
      </c>
      <c r="X12" s="317">
        <v>6.1</v>
      </c>
      <c r="Y12" s="314">
        <v>0.011</v>
      </c>
      <c r="Z12" s="318">
        <v>0.1</v>
      </c>
      <c r="AA12" s="318">
        <v>0.88</v>
      </c>
      <c r="AB12" s="319">
        <v>0.16</v>
      </c>
      <c r="AC12" s="318">
        <v>0.29</v>
      </c>
      <c r="AD12" s="318">
        <v>0.059</v>
      </c>
      <c r="AE12" s="318">
        <v>0.014</v>
      </c>
      <c r="AF12" s="316" t="s">
        <v>208</v>
      </c>
      <c r="AG12" s="320">
        <v>120</v>
      </c>
      <c r="AH12" s="318" t="s">
        <v>176</v>
      </c>
      <c r="AI12" s="321">
        <v>17</v>
      </c>
      <c r="AJ12" s="321">
        <v>32</v>
      </c>
      <c r="AK12" s="318">
        <v>7</v>
      </c>
      <c r="AL12" s="318" t="s">
        <v>179</v>
      </c>
      <c r="AM12" s="321">
        <v>0.7</v>
      </c>
      <c r="AN12" s="321">
        <v>0.48</v>
      </c>
      <c r="AO12" s="318" t="s">
        <v>206</v>
      </c>
      <c r="AP12" s="321">
        <v>3</v>
      </c>
      <c r="AQ12" s="321">
        <v>39</v>
      </c>
      <c r="AR12" s="318" t="s">
        <v>188</v>
      </c>
      <c r="AS12" s="321">
        <v>0.19</v>
      </c>
      <c r="AT12" s="321">
        <v>1.3</v>
      </c>
      <c r="AU12" s="325">
        <v>5.3</v>
      </c>
      <c r="AV12" s="318">
        <v>0.17</v>
      </c>
      <c r="AW12" s="318">
        <v>0.3</v>
      </c>
      <c r="AX12" s="321">
        <v>0.05</v>
      </c>
      <c r="AY12" s="321">
        <v>0.3</v>
      </c>
      <c r="AZ12" s="321">
        <v>0.48</v>
      </c>
      <c r="BA12" s="318" t="s">
        <v>200</v>
      </c>
      <c r="BB12" s="321">
        <v>0.48</v>
      </c>
      <c r="BC12" s="321">
        <v>0.02</v>
      </c>
      <c r="BD12" s="321">
        <v>0.027</v>
      </c>
      <c r="BE12" s="318" t="s">
        <v>201</v>
      </c>
      <c r="BF12" s="315" t="s">
        <v>188</v>
      </c>
      <c r="BG12" s="315" t="s">
        <v>178</v>
      </c>
      <c r="BH12" s="315" t="s">
        <v>188</v>
      </c>
      <c r="BI12" s="315" t="s">
        <v>188</v>
      </c>
      <c r="BJ12" s="321">
        <v>2.2</v>
      </c>
      <c r="BK12" s="314" t="s">
        <v>202</v>
      </c>
      <c r="BL12" s="288">
        <v>0.42</v>
      </c>
      <c r="BM12" s="288">
        <v>0.58</v>
      </c>
      <c r="BN12" s="288">
        <v>0.21</v>
      </c>
      <c r="BO12" s="288">
        <v>0.41</v>
      </c>
      <c r="BP12" s="321">
        <v>0.45</v>
      </c>
      <c r="BQ12" s="323">
        <v>0.49</v>
      </c>
      <c r="BR12" s="323">
        <v>0.071</v>
      </c>
      <c r="BS12" s="315">
        <v>1.6</v>
      </c>
      <c r="BT12" s="315">
        <v>0.6</v>
      </c>
      <c r="BU12" s="121" t="s">
        <v>228</v>
      </c>
      <c r="BV12" s="324" t="s">
        <v>188</v>
      </c>
    </row>
    <row r="13" spans="2:74" ht="19.5" customHeight="1">
      <c r="B13" s="25" t="s">
        <v>76</v>
      </c>
      <c r="C13" s="46" t="s">
        <v>134</v>
      </c>
      <c r="D13" s="62" t="s">
        <v>105</v>
      </c>
      <c r="E13" s="55">
        <v>29</v>
      </c>
      <c r="F13" s="55">
        <v>10</v>
      </c>
      <c r="G13" s="55">
        <v>25</v>
      </c>
      <c r="H13" s="55">
        <v>10</v>
      </c>
      <c r="I13" s="55">
        <v>0</v>
      </c>
      <c r="J13" s="55" t="s">
        <v>162</v>
      </c>
      <c r="K13" s="55" t="s">
        <v>105</v>
      </c>
      <c r="L13" s="55">
        <v>29</v>
      </c>
      <c r="M13" s="55">
        <v>10</v>
      </c>
      <c r="N13" s="55">
        <v>26</v>
      </c>
      <c r="O13" s="55">
        <v>9</v>
      </c>
      <c r="P13" s="55">
        <v>59</v>
      </c>
      <c r="Q13" s="326" t="s">
        <v>193</v>
      </c>
      <c r="R13" s="327">
        <v>3.1</v>
      </c>
      <c r="S13" s="327">
        <v>14.5</v>
      </c>
      <c r="T13" s="327">
        <v>82</v>
      </c>
      <c r="U13" s="327">
        <v>31.5</v>
      </c>
      <c r="V13" s="327">
        <v>1012.1</v>
      </c>
      <c r="W13" s="328">
        <v>3</v>
      </c>
      <c r="X13" s="294">
        <v>6.6</v>
      </c>
      <c r="Y13" s="291">
        <v>0.6</v>
      </c>
      <c r="Z13" s="295">
        <v>0.064</v>
      </c>
      <c r="AA13" s="295">
        <v>0.73</v>
      </c>
      <c r="AB13" s="296">
        <v>0.021</v>
      </c>
      <c r="AC13" s="295">
        <v>0.64</v>
      </c>
      <c r="AD13" s="295">
        <v>0.032</v>
      </c>
      <c r="AE13" s="295" t="s">
        <v>199</v>
      </c>
      <c r="AF13" s="293" t="s">
        <v>208</v>
      </c>
      <c r="AG13" s="297">
        <v>13</v>
      </c>
      <c r="AH13" s="295" t="s">
        <v>176</v>
      </c>
      <c r="AI13" s="298">
        <v>21</v>
      </c>
      <c r="AJ13" s="298">
        <v>15</v>
      </c>
      <c r="AK13" s="298" t="s">
        <v>177</v>
      </c>
      <c r="AL13" s="295" t="s">
        <v>179</v>
      </c>
      <c r="AM13" s="298" t="s">
        <v>204</v>
      </c>
      <c r="AN13" s="298" t="s">
        <v>205</v>
      </c>
      <c r="AO13" s="295" t="s">
        <v>206</v>
      </c>
      <c r="AP13" s="298">
        <v>3</v>
      </c>
      <c r="AQ13" s="298">
        <v>33</v>
      </c>
      <c r="AR13" s="295" t="s">
        <v>188</v>
      </c>
      <c r="AS13" s="298">
        <v>0.08</v>
      </c>
      <c r="AT13" s="298">
        <v>1</v>
      </c>
      <c r="AU13" s="299">
        <v>14</v>
      </c>
      <c r="AV13" s="298">
        <v>0.12</v>
      </c>
      <c r="AW13" s="298" t="s">
        <v>180</v>
      </c>
      <c r="AX13" s="298">
        <v>0.01</v>
      </c>
      <c r="AY13" s="298">
        <v>0.37</v>
      </c>
      <c r="AZ13" s="298">
        <v>0.64</v>
      </c>
      <c r="BA13" s="295" t="s">
        <v>200</v>
      </c>
      <c r="BB13" s="298">
        <v>1.6</v>
      </c>
      <c r="BC13" s="298">
        <v>0.07</v>
      </c>
      <c r="BD13" s="298">
        <v>0.16</v>
      </c>
      <c r="BE13" s="295" t="s">
        <v>201</v>
      </c>
      <c r="BF13" s="292" t="s">
        <v>188</v>
      </c>
      <c r="BG13" s="292" t="s">
        <v>178</v>
      </c>
      <c r="BH13" s="292" t="s">
        <v>188</v>
      </c>
      <c r="BI13" s="292" t="s">
        <v>188</v>
      </c>
      <c r="BJ13" s="298">
        <v>1.5</v>
      </c>
      <c r="BK13" s="291" t="s">
        <v>202</v>
      </c>
      <c r="BL13" s="300">
        <v>0.39</v>
      </c>
      <c r="BM13" s="300">
        <v>0.44</v>
      </c>
      <c r="BN13" s="300">
        <v>0.16</v>
      </c>
      <c r="BO13" s="300">
        <v>0.21</v>
      </c>
      <c r="BP13" s="298">
        <v>0.28</v>
      </c>
      <c r="BQ13" s="275">
        <v>0.44</v>
      </c>
      <c r="BR13" s="275">
        <v>0.1</v>
      </c>
      <c r="BS13" s="292">
        <v>1.2</v>
      </c>
      <c r="BT13" s="292">
        <v>0.61</v>
      </c>
      <c r="BU13" s="121" t="s">
        <v>228</v>
      </c>
      <c r="BV13" s="301" t="s">
        <v>188</v>
      </c>
    </row>
    <row r="14" spans="2:74" ht="19.5" customHeight="1">
      <c r="B14" s="25" t="s">
        <v>76</v>
      </c>
      <c r="C14" s="26" t="s">
        <v>133</v>
      </c>
      <c r="D14" s="63" t="s">
        <v>105</v>
      </c>
      <c r="E14" s="27">
        <v>29</v>
      </c>
      <c r="F14" s="55">
        <v>10</v>
      </c>
      <c r="G14" s="55">
        <v>26</v>
      </c>
      <c r="H14" s="27">
        <v>10</v>
      </c>
      <c r="I14" s="27">
        <v>0</v>
      </c>
      <c r="J14" s="27" t="s">
        <v>162</v>
      </c>
      <c r="K14" s="27" t="s">
        <v>105</v>
      </c>
      <c r="L14" s="27">
        <v>29</v>
      </c>
      <c r="M14" s="27">
        <v>10</v>
      </c>
      <c r="N14" s="27">
        <v>27</v>
      </c>
      <c r="O14" s="27">
        <v>9</v>
      </c>
      <c r="P14" s="27">
        <v>59</v>
      </c>
      <c r="Q14" s="291" t="s">
        <v>165</v>
      </c>
      <c r="R14" s="292">
        <v>2.2</v>
      </c>
      <c r="S14" s="292">
        <v>16</v>
      </c>
      <c r="T14" s="292">
        <v>72</v>
      </c>
      <c r="U14" s="292" t="s">
        <v>166</v>
      </c>
      <c r="V14" s="292">
        <v>1014.8</v>
      </c>
      <c r="W14" s="293">
        <v>17</v>
      </c>
      <c r="X14" s="294">
        <v>10.1</v>
      </c>
      <c r="Y14" s="291">
        <v>0.03</v>
      </c>
      <c r="Z14" s="295">
        <v>0.52</v>
      </c>
      <c r="AA14" s="295">
        <v>1.1</v>
      </c>
      <c r="AB14" s="296">
        <v>0.044</v>
      </c>
      <c r="AC14" s="295">
        <v>0.55</v>
      </c>
      <c r="AD14" s="295">
        <v>0.049</v>
      </c>
      <c r="AE14" s="295" t="s">
        <v>199</v>
      </c>
      <c r="AF14" s="293">
        <v>0.058</v>
      </c>
      <c r="AG14" s="297">
        <v>35</v>
      </c>
      <c r="AH14" s="295" t="s">
        <v>176</v>
      </c>
      <c r="AI14" s="298">
        <v>28</v>
      </c>
      <c r="AJ14" s="298">
        <v>31</v>
      </c>
      <c r="AK14" s="295">
        <v>3</v>
      </c>
      <c r="AL14" s="295" t="s">
        <v>179</v>
      </c>
      <c r="AM14" s="295" t="s">
        <v>204</v>
      </c>
      <c r="AN14" s="295">
        <v>0.72</v>
      </c>
      <c r="AO14" s="295">
        <v>0.6</v>
      </c>
      <c r="AP14" s="298">
        <v>9.4</v>
      </c>
      <c r="AQ14" s="298">
        <v>89</v>
      </c>
      <c r="AR14" s="295" t="s">
        <v>188</v>
      </c>
      <c r="AS14" s="298">
        <v>0.32</v>
      </c>
      <c r="AT14" s="298">
        <v>2.6</v>
      </c>
      <c r="AU14" s="299">
        <v>20</v>
      </c>
      <c r="AV14" s="298">
        <v>0.25</v>
      </c>
      <c r="AW14" s="295" t="s">
        <v>180</v>
      </c>
      <c r="AX14" s="298">
        <v>0.07</v>
      </c>
      <c r="AY14" s="298">
        <v>0.43</v>
      </c>
      <c r="AZ14" s="298">
        <v>0.89</v>
      </c>
      <c r="BA14" s="295" t="s">
        <v>200</v>
      </c>
      <c r="BB14" s="298">
        <v>1.6</v>
      </c>
      <c r="BC14" s="298">
        <v>0.05</v>
      </c>
      <c r="BD14" s="298">
        <v>0.11</v>
      </c>
      <c r="BE14" s="295" t="s">
        <v>201</v>
      </c>
      <c r="BF14" s="292" t="s">
        <v>188</v>
      </c>
      <c r="BG14" s="292" t="s">
        <v>178</v>
      </c>
      <c r="BH14" s="292" t="s">
        <v>188</v>
      </c>
      <c r="BI14" s="292" t="s">
        <v>188</v>
      </c>
      <c r="BJ14" s="298">
        <v>2.3</v>
      </c>
      <c r="BK14" s="291" t="s">
        <v>202</v>
      </c>
      <c r="BL14" s="300">
        <v>0.83</v>
      </c>
      <c r="BM14" s="300">
        <v>1.1</v>
      </c>
      <c r="BN14" s="300">
        <v>0.32</v>
      </c>
      <c r="BO14" s="300">
        <v>0.48</v>
      </c>
      <c r="BP14" s="298">
        <v>0.77</v>
      </c>
      <c r="BQ14" s="275">
        <v>0.63</v>
      </c>
      <c r="BR14" s="275">
        <v>0.093</v>
      </c>
      <c r="BS14" s="292">
        <v>2.7</v>
      </c>
      <c r="BT14" s="292">
        <v>1</v>
      </c>
      <c r="BU14" s="121" t="s">
        <v>228</v>
      </c>
      <c r="BV14" s="301" t="s">
        <v>188</v>
      </c>
    </row>
    <row r="15" spans="2:74" ht="19.5" customHeight="1">
      <c r="B15" s="25" t="s">
        <v>76</v>
      </c>
      <c r="C15" s="26" t="s">
        <v>132</v>
      </c>
      <c r="D15" s="73" t="s">
        <v>105</v>
      </c>
      <c r="E15" s="27">
        <v>29</v>
      </c>
      <c r="F15" s="55">
        <v>10</v>
      </c>
      <c r="G15" s="55">
        <v>27</v>
      </c>
      <c r="H15" s="27">
        <v>10</v>
      </c>
      <c r="I15" s="27">
        <v>0</v>
      </c>
      <c r="J15" s="27" t="s">
        <v>162</v>
      </c>
      <c r="K15" s="27" t="s">
        <v>105</v>
      </c>
      <c r="L15" s="27">
        <v>29</v>
      </c>
      <c r="M15" s="27">
        <v>10</v>
      </c>
      <c r="N15" s="27">
        <v>28</v>
      </c>
      <c r="O15" s="27">
        <v>9</v>
      </c>
      <c r="P15" s="27">
        <v>59</v>
      </c>
      <c r="Q15" s="291" t="s">
        <v>194</v>
      </c>
      <c r="R15" s="292">
        <v>2.6</v>
      </c>
      <c r="S15" s="292">
        <v>17.3</v>
      </c>
      <c r="T15" s="292">
        <v>65</v>
      </c>
      <c r="U15" s="292" t="s">
        <v>166</v>
      </c>
      <c r="V15" s="292">
        <v>1015.7</v>
      </c>
      <c r="W15" s="293">
        <v>17</v>
      </c>
      <c r="X15" s="294">
        <v>9.3</v>
      </c>
      <c r="Y15" s="291" t="s">
        <v>197</v>
      </c>
      <c r="Z15" s="295">
        <v>0.062</v>
      </c>
      <c r="AA15" s="295">
        <v>1.7</v>
      </c>
      <c r="AB15" s="296">
        <v>0.076</v>
      </c>
      <c r="AC15" s="295">
        <v>0.66</v>
      </c>
      <c r="AD15" s="295">
        <v>0.088</v>
      </c>
      <c r="AE15" s="295" t="s">
        <v>199</v>
      </c>
      <c r="AF15" s="293">
        <v>0.037</v>
      </c>
      <c r="AG15" s="297">
        <v>67</v>
      </c>
      <c r="AH15" s="295" t="s">
        <v>176</v>
      </c>
      <c r="AI15" s="298">
        <v>29</v>
      </c>
      <c r="AJ15" s="298">
        <v>59</v>
      </c>
      <c r="AK15" s="298">
        <v>3</v>
      </c>
      <c r="AL15" s="295" t="s">
        <v>179</v>
      </c>
      <c r="AM15" s="295">
        <v>1.6</v>
      </c>
      <c r="AN15" s="298">
        <v>1.5</v>
      </c>
      <c r="AO15" s="298" t="s">
        <v>206</v>
      </c>
      <c r="AP15" s="298">
        <v>3.9</v>
      </c>
      <c r="AQ15" s="298">
        <v>52</v>
      </c>
      <c r="AR15" s="295" t="s">
        <v>188</v>
      </c>
      <c r="AS15" s="298">
        <v>0.49</v>
      </c>
      <c r="AT15" s="298">
        <v>1.1</v>
      </c>
      <c r="AU15" s="299">
        <v>3.7</v>
      </c>
      <c r="AV15" s="298">
        <v>0.39</v>
      </c>
      <c r="AW15" s="295" t="s">
        <v>180</v>
      </c>
      <c r="AX15" s="298">
        <v>0.14</v>
      </c>
      <c r="AY15" s="298">
        <v>0.28</v>
      </c>
      <c r="AZ15" s="298">
        <v>0.36</v>
      </c>
      <c r="BA15" s="295" t="s">
        <v>200</v>
      </c>
      <c r="BB15" s="298">
        <v>1.2</v>
      </c>
      <c r="BC15" s="298">
        <v>0.03</v>
      </c>
      <c r="BD15" s="298">
        <v>0.043</v>
      </c>
      <c r="BE15" s="295" t="s">
        <v>201</v>
      </c>
      <c r="BF15" s="292" t="s">
        <v>188</v>
      </c>
      <c r="BG15" s="292">
        <v>0.083</v>
      </c>
      <c r="BH15" s="292" t="s">
        <v>188</v>
      </c>
      <c r="BI15" s="292" t="s">
        <v>188</v>
      </c>
      <c r="BJ15" s="298">
        <v>1.9</v>
      </c>
      <c r="BK15" s="291" t="s">
        <v>202</v>
      </c>
      <c r="BL15" s="300">
        <v>0.73</v>
      </c>
      <c r="BM15" s="300">
        <v>0.78</v>
      </c>
      <c r="BN15" s="300">
        <v>0.24</v>
      </c>
      <c r="BO15" s="300">
        <v>0.85</v>
      </c>
      <c r="BP15" s="298">
        <v>0.86</v>
      </c>
      <c r="BQ15" s="275">
        <v>0.62</v>
      </c>
      <c r="BR15" s="275">
        <v>0.078</v>
      </c>
      <c r="BS15" s="292">
        <v>2.6</v>
      </c>
      <c r="BT15" s="292">
        <v>0.71</v>
      </c>
      <c r="BU15" s="121" t="s">
        <v>228</v>
      </c>
      <c r="BV15" s="301" t="s">
        <v>188</v>
      </c>
    </row>
    <row r="16" spans="2:74" ht="19.5" customHeight="1">
      <c r="B16" s="25" t="s">
        <v>76</v>
      </c>
      <c r="C16" s="26" t="s">
        <v>131</v>
      </c>
      <c r="D16" s="73" t="s">
        <v>105</v>
      </c>
      <c r="E16" s="27">
        <v>29</v>
      </c>
      <c r="F16" s="55">
        <v>10</v>
      </c>
      <c r="G16" s="55">
        <v>28</v>
      </c>
      <c r="H16" s="27">
        <v>10</v>
      </c>
      <c r="I16" s="27">
        <v>0</v>
      </c>
      <c r="J16" s="27" t="s">
        <v>162</v>
      </c>
      <c r="K16" s="27" t="s">
        <v>105</v>
      </c>
      <c r="L16" s="27">
        <v>29</v>
      </c>
      <c r="M16" s="27">
        <v>10</v>
      </c>
      <c r="N16" s="27">
        <v>29</v>
      </c>
      <c r="O16" s="27">
        <v>9</v>
      </c>
      <c r="P16" s="27">
        <v>59</v>
      </c>
      <c r="Q16" s="291" t="s">
        <v>193</v>
      </c>
      <c r="R16" s="292">
        <v>3.2</v>
      </c>
      <c r="S16" s="292">
        <v>16.6</v>
      </c>
      <c r="T16" s="292">
        <v>77</v>
      </c>
      <c r="U16" s="292">
        <v>11</v>
      </c>
      <c r="V16" s="292">
        <v>1016.8</v>
      </c>
      <c r="W16" s="293">
        <v>3.6</v>
      </c>
      <c r="X16" s="294">
        <v>6.6</v>
      </c>
      <c r="Y16" s="291" t="s">
        <v>197</v>
      </c>
      <c r="Z16" s="295" t="s">
        <v>198</v>
      </c>
      <c r="AA16" s="295">
        <v>1.4</v>
      </c>
      <c r="AB16" s="296">
        <v>0.034</v>
      </c>
      <c r="AC16" s="295">
        <v>0.58</v>
      </c>
      <c r="AD16" s="295">
        <v>0.087</v>
      </c>
      <c r="AE16" s="295" t="s">
        <v>199</v>
      </c>
      <c r="AF16" s="293" t="s">
        <v>208</v>
      </c>
      <c r="AG16" s="297">
        <v>33</v>
      </c>
      <c r="AH16" s="295" t="s">
        <v>176</v>
      </c>
      <c r="AI16" s="298">
        <v>12</v>
      </c>
      <c r="AJ16" s="298">
        <v>64</v>
      </c>
      <c r="AK16" s="298" t="s">
        <v>177</v>
      </c>
      <c r="AL16" s="295" t="s">
        <v>179</v>
      </c>
      <c r="AM16" s="298" t="s">
        <v>204</v>
      </c>
      <c r="AN16" s="298">
        <v>0.31</v>
      </c>
      <c r="AO16" s="295" t="s">
        <v>206</v>
      </c>
      <c r="AP16" s="298">
        <v>1.3</v>
      </c>
      <c r="AQ16" s="298">
        <v>24</v>
      </c>
      <c r="AR16" s="295" t="s">
        <v>188</v>
      </c>
      <c r="AS16" s="298">
        <v>0.07</v>
      </c>
      <c r="AT16" s="298">
        <v>0.4</v>
      </c>
      <c r="AU16" s="299">
        <v>1.1</v>
      </c>
      <c r="AV16" s="298">
        <v>0.3</v>
      </c>
      <c r="AW16" s="295" t="s">
        <v>180</v>
      </c>
      <c r="AX16" s="298">
        <v>0.12</v>
      </c>
      <c r="AY16" s="298">
        <v>0.08</v>
      </c>
      <c r="AZ16" s="298">
        <v>0.5</v>
      </c>
      <c r="BA16" s="295" t="s">
        <v>200</v>
      </c>
      <c r="BB16" s="298">
        <v>0.39</v>
      </c>
      <c r="BC16" s="298">
        <v>0.05</v>
      </c>
      <c r="BD16" s="298">
        <v>0.11</v>
      </c>
      <c r="BE16" s="295" t="s">
        <v>201</v>
      </c>
      <c r="BF16" s="292" t="s">
        <v>188</v>
      </c>
      <c r="BG16" s="275" t="s">
        <v>178</v>
      </c>
      <c r="BH16" s="292" t="s">
        <v>188</v>
      </c>
      <c r="BI16" s="292" t="s">
        <v>188</v>
      </c>
      <c r="BJ16" s="298">
        <v>1.1</v>
      </c>
      <c r="BK16" s="291" t="s">
        <v>202</v>
      </c>
      <c r="BL16" s="300">
        <v>0.27</v>
      </c>
      <c r="BM16" s="300">
        <v>0.48</v>
      </c>
      <c r="BN16" s="300">
        <v>0.14</v>
      </c>
      <c r="BO16" s="300">
        <v>0.57</v>
      </c>
      <c r="BP16" s="298">
        <v>0.45</v>
      </c>
      <c r="BQ16" s="275">
        <v>0.44</v>
      </c>
      <c r="BR16" s="275">
        <v>0.056</v>
      </c>
      <c r="BS16" s="292">
        <v>1.5</v>
      </c>
      <c r="BT16" s="292">
        <v>0.38</v>
      </c>
      <c r="BU16" s="105" t="s">
        <v>228</v>
      </c>
      <c r="BV16" s="301" t="s">
        <v>188</v>
      </c>
    </row>
    <row r="17" spans="2:74" ht="19.5" customHeight="1" thickBot="1">
      <c r="B17" s="28" t="s">
        <v>76</v>
      </c>
      <c r="C17" s="29" t="s">
        <v>130</v>
      </c>
      <c r="D17" s="74" t="s">
        <v>105</v>
      </c>
      <c r="E17" s="30">
        <v>29</v>
      </c>
      <c r="F17" s="30">
        <v>10</v>
      </c>
      <c r="G17" s="30">
        <v>29</v>
      </c>
      <c r="H17" s="31">
        <v>10</v>
      </c>
      <c r="I17" s="30">
        <v>0</v>
      </c>
      <c r="J17" s="30" t="s">
        <v>162</v>
      </c>
      <c r="K17" s="30" t="s">
        <v>105</v>
      </c>
      <c r="L17" s="30">
        <v>29</v>
      </c>
      <c r="M17" s="30">
        <v>10</v>
      </c>
      <c r="N17" s="30">
        <v>30</v>
      </c>
      <c r="O17" s="30">
        <v>9</v>
      </c>
      <c r="P17" s="30">
        <v>59</v>
      </c>
      <c r="Q17" s="302" t="s">
        <v>193</v>
      </c>
      <c r="R17" s="303">
        <v>2.6</v>
      </c>
      <c r="S17" s="303">
        <v>18.6</v>
      </c>
      <c r="T17" s="303">
        <v>90</v>
      </c>
      <c r="U17" s="303">
        <v>72.5</v>
      </c>
      <c r="V17" s="303">
        <v>997.7</v>
      </c>
      <c r="W17" s="308">
        <v>0.9</v>
      </c>
      <c r="X17" s="307">
        <v>4.5</v>
      </c>
      <c r="Y17" s="302">
        <v>0.014</v>
      </c>
      <c r="Z17" s="304" t="s">
        <v>198</v>
      </c>
      <c r="AA17" s="304">
        <v>0.71</v>
      </c>
      <c r="AB17" s="305">
        <v>0.077</v>
      </c>
      <c r="AC17" s="304">
        <v>0.21</v>
      </c>
      <c r="AD17" s="304">
        <v>0.069</v>
      </c>
      <c r="AE17" s="304" t="s">
        <v>199</v>
      </c>
      <c r="AF17" s="308">
        <v>0.025</v>
      </c>
      <c r="AG17" s="309">
        <v>67</v>
      </c>
      <c r="AH17" s="304" t="s">
        <v>176</v>
      </c>
      <c r="AI17" s="310" t="s">
        <v>203</v>
      </c>
      <c r="AJ17" s="310">
        <v>51</v>
      </c>
      <c r="AK17" s="304">
        <v>2</v>
      </c>
      <c r="AL17" s="304" t="s">
        <v>179</v>
      </c>
      <c r="AM17" s="304" t="s">
        <v>204</v>
      </c>
      <c r="AN17" s="310">
        <v>0.23</v>
      </c>
      <c r="AO17" s="304" t="s">
        <v>206</v>
      </c>
      <c r="AP17" s="310">
        <v>1.1</v>
      </c>
      <c r="AQ17" s="310">
        <v>23</v>
      </c>
      <c r="AR17" s="304" t="s">
        <v>188</v>
      </c>
      <c r="AS17" s="310">
        <v>0.06</v>
      </c>
      <c r="AT17" s="310">
        <v>0.3</v>
      </c>
      <c r="AU17" s="329" t="s">
        <v>209</v>
      </c>
      <c r="AV17" s="310">
        <v>0.19</v>
      </c>
      <c r="AW17" s="304">
        <v>0.3</v>
      </c>
      <c r="AX17" s="310">
        <v>0.09</v>
      </c>
      <c r="AY17" s="310">
        <v>0.16</v>
      </c>
      <c r="AZ17" s="310">
        <v>0.073</v>
      </c>
      <c r="BA17" s="304" t="s">
        <v>200</v>
      </c>
      <c r="BB17" s="310">
        <v>0.5</v>
      </c>
      <c r="BC17" s="310" t="s">
        <v>188</v>
      </c>
      <c r="BD17" s="310">
        <v>0.017</v>
      </c>
      <c r="BE17" s="304" t="s">
        <v>201</v>
      </c>
      <c r="BF17" s="303" t="s">
        <v>188</v>
      </c>
      <c r="BG17" s="303">
        <v>0.067</v>
      </c>
      <c r="BH17" s="303" t="s">
        <v>188</v>
      </c>
      <c r="BI17" s="303" t="s">
        <v>188</v>
      </c>
      <c r="BJ17" s="310">
        <v>1.1</v>
      </c>
      <c r="BK17" s="302" t="s">
        <v>202</v>
      </c>
      <c r="BL17" s="313">
        <v>0.21</v>
      </c>
      <c r="BM17" s="313">
        <v>0.35</v>
      </c>
      <c r="BN17" s="313">
        <v>0.12</v>
      </c>
      <c r="BO17" s="313">
        <v>0.36</v>
      </c>
      <c r="BP17" s="310">
        <v>0.43</v>
      </c>
      <c r="BQ17" s="312">
        <v>0.23</v>
      </c>
      <c r="BR17" s="312">
        <v>0.025</v>
      </c>
      <c r="BS17" s="303">
        <v>1</v>
      </c>
      <c r="BT17" s="303">
        <v>0.33</v>
      </c>
      <c r="BU17" s="185" t="s">
        <v>228</v>
      </c>
      <c r="BV17" s="306" t="s">
        <v>188</v>
      </c>
    </row>
    <row r="18" spans="2:74" ht="19.5" customHeight="1">
      <c r="B18" s="25" t="s">
        <v>28</v>
      </c>
      <c r="C18" s="47" t="s">
        <v>129</v>
      </c>
      <c r="D18" s="64" t="s">
        <v>105</v>
      </c>
      <c r="E18" s="33">
        <v>29</v>
      </c>
      <c r="F18" s="71">
        <v>10</v>
      </c>
      <c r="G18" s="71">
        <v>30</v>
      </c>
      <c r="H18" s="33">
        <v>10</v>
      </c>
      <c r="I18" s="33">
        <v>0</v>
      </c>
      <c r="J18" s="33" t="s">
        <v>162</v>
      </c>
      <c r="K18" s="33" t="s">
        <v>105</v>
      </c>
      <c r="L18" s="33">
        <v>29</v>
      </c>
      <c r="M18" s="33">
        <v>10</v>
      </c>
      <c r="N18" s="33">
        <v>31</v>
      </c>
      <c r="O18" s="33">
        <v>9</v>
      </c>
      <c r="P18" s="33">
        <v>59</v>
      </c>
      <c r="Q18" s="314" t="s">
        <v>193</v>
      </c>
      <c r="R18" s="315">
        <v>3.8</v>
      </c>
      <c r="S18" s="315">
        <v>15.5</v>
      </c>
      <c r="T18" s="315">
        <v>47</v>
      </c>
      <c r="U18" s="315" t="s">
        <v>166</v>
      </c>
      <c r="V18" s="315">
        <v>1005</v>
      </c>
      <c r="W18" s="316">
        <v>16.8</v>
      </c>
      <c r="X18" s="317">
        <v>8</v>
      </c>
      <c r="Y18" s="314">
        <v>0.082</v>
      </c>
      <c r="Z18" s="318">
        <v>0.051</v>
      </c>
      <c r="AA18" s="318">
        <v>0.78</v>
      </c>
      <c r="AB18" s="319">
        <v>0.2</v>
      </c>
      <c r="AC18" s="318">
        <v>0.24</v>
      </c>
      <c r="AD18" s="318">
        <v>0.2</v>
      </c>
      <c r="AE18" s="318">
        <v>0.017</v>
      </c>
      <c r="AF18" s="316">
        <v>0.025</v>
      </c>
      <c r="AG18" s="320">
        <v>170</v>
      </c>
      <c r="AH18" s="318" t="s">
        <v>176</v>
      </c>
      <c r="AI18" s="318" t="s">
        <v>203</v>
      </c>
      <c r="AJ18" s="321">
        <v>140</v>
      </c>
      <c r="AK18" s="321" t="s">
        <v>177</v>
      </c>
      <c r="AL18" s="318" t="s">
        <v>179</v>
      </c>
      <c r="AM18" s="318" t="s">
        <v>204</v>
      </c>
      <c r="AN18" s="321">
        <v>0.1</v>
      </c>
      <c r="AO18" s="318" t="s">
        <v>206</v>
      </c>
      <c r="AP18" s="321">
        <v>1.3</v>
      </c>
      <c r="AQ18" s="321">
        <v>20</v>
      </c>
      <c r="AR18" s="318" t="s">
        <v>188</v>
      </c>
      <c r="AS18" s="321" t="s">
        <v>207</v>
      </c>
      <c r="AT18" s="321" t="s">
        <v>180</v>
      </c>
      <c r="AU18" s="322" t="s">
        <v>209</v>
      </c>
      <c r="AV18" s="321">
        <v>0.24</v>
      </c>
      <c r="AW18" s="321" t="s">
        <v>180</v>
      </c>
      <c r="AX18" s="321">
        <v>0.19</v>
      </c>
      <c r="AY18" s="321" t="s">
        <v>179</v>
      </c>
      <c r="AZ18" s="321">
        <v>0.1</v>
      </c>
      <c r="BA18" s="318" t="s">
        <v>200</v>
      </c>
      <c r="BB18" s="321" t="s">
        <v>188</v>
      </c>
      <c r="BC18" s="318" t="s">
        <v>188</v>
      </c>
      <c r="BD18" s="321" t="s">
        <v>178</v>
      </c>
      <c r="BE18" s="318" t="s">
        <v>201</v>
      </c>
      <c r="BF18" s="315" t="s">
        <v>188</v>
      </c>
      <c r="BG18" s="323" t="s">
        <v>178</v>
      </c>
      <c r="BH18" s="315" t="s">
        <v>188</v>
      </c>
      <c r="BI18" s="315" t="s">
        <v>188</v>
      </c>
      <c r="BJ18" s="321">
        <v>0.76</v>
      </c>
      <c r="BK18" s="314">
        <v>0.011</v>
      </c>
      <c r="BL18" s="288">
        <v>0.39</v>
      </c>
      <c r="BM18" s="288">
        <v>0.8</v>
      </c>
      <c r="BN18" s="288">
        <v>0.28</v>
      </c>
      <c r="BO18" s="288">
        <v>0.81</v>
      </c>
      <c r="BP18" s="321">
        <v>0.92</v>
      </c>
      <c r="BQ18" s="323">
        <v>0.32</v>
      </c>
      <c r="BR18" s="323">
        <v>0.034</v>
      </c>
      <c r="BS18" s="315">
        <v>2.3</v>
      </c>
      <c r="BT18" s="315">
        <v>0.46</v>
      </c>
      <c r="BU18" s="116" t="s">
        <v>228</v>
      </c>
      <c r="BV18" s="324" t="s">
        <v>188</v>
      </c>
    </row>
    <row r="19" spans="2:74" ht="19.5" customHeight="1">
      <c r="B19" s="25" t="s">
        <v>28</v>
      </c>
      <c r="C19" s="32" t="s">
        <v>128</v>
      </c>
      <c r="D19" s="64" t="s">
        <v>105</v>
      </c>
      <c r="E19" s="33">
        <v>29</v>
      </c>
      <c r="F19" s="33">
        <v>10</v>
      </c>
      <c r="G19" s="33">
        <v>31</v>
      </c>
      <c r="H19" s="33">
        <v>10</v>
      </c>
      <c r="I19" s="33">
        <v>0</v>
      </c>
      <c r="J19" s="33" t="s">
        <v>162</v>
      </c>
      <c r="K19" s="33" t="s">
        <v>105</v>
      </c>
      <c r="L19" s="33">
        <v>29</v>
      </c>
      <c r="M19" s="33">
        <v>11</v>
      </c>
      <c r="N19" s="33">
        <v>1</v>
      </c>
      <c r="O19" s="33">
        <v>9</v>
      </c>
      <c r="P19" s="33">
        <v>59</v>
      </c>
      <c r="Q19" s="314" t="s">
        <v>194</v>
      </c>
      <c r="R19" s="315">
        <v>2.9</v>
      </c>
      <c r="S19" s="315">
        <v>14.7</v>
      </c>
      <c r="T19" s="315">
        <v>56</v>
      </c>
      <c r="U19" s="315" t="s">
        <v>166</v>
      </c>
      <c r="V19" s="315">
        <v>1015.4</v>
      </c>
      <c r="W19" s="316">
        <v>8.9</v>
      </c>
      <c r="X19" s="317">
        <v>13.2</v>
      </c>
      <c r="Y19" s="314">
        <v>2</v>
      </c>
      <c r="Z19" s="318">
        <v>0.58</v>
      </c>
      <c r="AA19" s="318">
        <v>1.1</v>
      </c>
      <c r="AB19" s="319">
        <v>0.13</v>
      </c>
      <c r="AC19" s="318">
        <v>1.6</v>
      </c>
      <c r="AD19" s="318">
        <v>0.18</v>
      </c>
      <c r="AE19" s="318">
        <v>0.015</v>
      </c>
      <c r="AF19" s="316">
        <v>0.044</v>
      </c>
      <c r="AG19" s="320">
        <v>87</v>
      </c>
      <c r="AH19" s="318" t="s">
        <v>176</v>
      </c>
      <c r="AI19" s="318">
        <v>9</v>
      </c>
      <c r="AJ19" s="321">
        <v>110</v>
      </c>
      <c r="AK19" s="318">
        <v>2</v>
      </c>
      <c r="AL19" s="318" t="s">
        <v>179</v>
      </c>
      <c r="AM19" s="318" t="s">
        <v>204</v>
      </c>
      <c r="AN19" s="321">
        <v>0.7</v>
      </c>
      <c r="AO19" s="318" t="s">
        <v>206</v>
      </c>
      <c r="AP19" s="321">
        <v>4.7</v>
      </c>
      <c r="AQ19" s="321">
        <v>59</v>
      </c>
      <c r="AR19" s="318" t="s">
        <v>188</v>
      </c>
      <c r="AS19" s="318">
        <v>0.45</v>
      </c>
      <c r="AT19" s="318">
        <v>2.1</v>
      </c>
      <c r="AU19" s="322">
        <v>16</v>
      </c>
      <c r="AV19" s="321">
        <v>0.22</v>
      </c>
      <c r="AW19" s="318">
        <v>0.3</v>
      </c>
      <c r="AX19" s="321">
        <v>0.14</v>
      </c>
      <c r="AY19" s="318">
        <v>0.61</v>
      </c>
      <c r="AZ19" s="321">
        <v>1.3</v>
      </c>
      <c r="BA19" s="318" t="s">
        <v>200</v>
      </c>
      <c r="BB19" s="318">
        <v>0.85</v>
      </c>
      <c r="BC19" s="318">
        <v>0.03</v>
      </c>
      <c r="BD19" s="318">
        <v>0.075</v>
      </c>
      <c r="BE19" s="318" t="s">
        <v>201</v>
      </c>
      <c r="BF19" s="315" t="s">
        <v>188</v>
      </c>
      <c r="BG19" s="315" t="s">
        <v>178</v>
      </c>
      <c r="BH19" s="315" t="s">
        <v>188</v>
      </c>
      <c r="BI19" s="315" t="s">
        <v>188</v>
      </c>
      <c r="BJ19" s="321">
        <v>2.9</v>
      </c>
      <c r="BK19" s="320" t="s">
        <v>202</v>
      </c>
      <c r="BL19" s="288">
        <v>0.74</v>
      </c>
      <c r="BM19" s="288">
        <v>1.1</v>
      </c>
      <c r="BN19" s="288">
        <v>0.37</v>
      </c>
      <c r="BO19" s="288">
        <v>0.9</v>
      </c>
      <c r="BP19" s="321">
        <v>1.1</v>
      </c>
      <c r="BQ19" s="323">
        <v>0.59</v>
      </c>
      <c r="BR19" s="323">
        <v>0.084</v>
      </c>
      <c r="BS19" s="315">
        <v>3.1</v>
      </c>
      <c r="BT19" s="315">
        <v>0.87</v>
      </c>
      <c r="BU19" s="121" t="s">
        <v>228</v>
      </c>
      <c r="BV19" s="324">
        <v>0.07</v>
      </c>
    </row>
    <row r="20" spans="2:74" ht="19.5" customHeight="1">
      <c r="B20" s="16" t="s">
        <v>28</v>
      </c>
      <c r="C20" s="34" t="s">
        <v>127</v>
      </c>
      <c r="D20" s="65" t="s">
        <v>105</v>
      </c>
      <c r="E20" s="35">
        <v>29</v>
      </c>
      <c r="F20" s="35">
        <v>11</v>
      </c>
      <c r="G20" s="35">
        <v>1</v>
      </c>
      <c r="H20" s="35">
        <v>10</v>
      </c>
      <c r="I20" s="35">
        <v>0</v>
      </c>
      <c r="J20" s="35" t="s">
        <v>162</v>
      </c>
      <c r="K20" s="35" t="s">
        <v>105</v>
      </c>
      <c r="L20" s="35">
        <v>29</v>
      </c>
      <c r="M20" s="35">
        <v>11</v>
      </c>
      <c r="N20" s="35">
        <v>2</v>
      </c>
      <c r="O20" s="35">
        <v>9</v>
      </c>
      <c r="P20" s="35">
        <v>59</v>
      </c>
      <c r="Q20" s="330" t="s">
        <v>165</v>
      </c>
      <c r="R20" s="331">
        <v>2.8</v>
      </c>
      <c r="S20" s="331">
        <v>16</v>
      </c>
      <c r="T20" s="331">
        <v>75.5</v>
      </c>
      <c r="U20" s="331" t="s">
        <v>166</v>
      </c>
      <c r="V20" s="331">
        <v>1018.5</v>
      </c>
      <c r="W20" s="332">
        <v>15.6</v>
      </c>
      <c r="X20" s="333">
        <v>20.3</v>
      </c>
      <c r="Y20" s="330">
        <v>0.17</v>
      </c>
      <c r="Z20" s="334">
        <v>1.6</v>
      </c>
      <c r="AA20" s="334">
        <v>1.9</v>
      </c>
      <c r="AB20" s="335">
        <v>0.099</v>
      </c>
      <c r="AC20" s="334">
        <v>1.2</v>
      </c>
      <c r="AD20" s="334">
        <v>0.14</v>
      </c>
      <c r="AE20" s="334">
        <v>0.013</v>
      </c>
      <c r="AF20" s="332">
        <v>0.038</v>
      </c>
      <c r="AG20" s="336" t="s">
        <v>230</v>
      </c>
      <c r="AH20" s="337" t="s">
        <v>230</v>
      </c>
      <c r="AI20" s="337" t="s">
        <v>230</v>
      </c>
      <c r="AJ20" s="337" t="s">
        <v>230</v>
      </c>
      <c r="AK20" s="337" t="s">
        <v>230</v>
      </c>
      <c r="AL20" s="337" t="s">
        <v>230</v>
      </c>
      <c r="AM20" s="337" t="s">
        <v>230</v>
      </c>
      <c r="AN20" s="337" t="s">
        <v>230</v>
      </c>
      <c r="AO20" s="337" t="s">
        <v>230</v>
      </c>
      <c r="AP20" s="337" t="s">
        <v>230</v>
      </c>
      <c r="AQ20" s="337" t="s">
        <v>230</v>
      </c>
      <c r="AR20" s="337" t="s">
        <v>230</v>
      </c>
      <c r="AS20" s="337" t="s">
        <v>230</v>
      </c>
      <c r="AT20" s="337" t="s">
        <v>230</v>
      </c>
      <c r="AU20" s="337" t="s">
        <v>230</v>
      </c>
      <c r="AV20" s="337" t="s">
        <v>230</v>
      </c>
      <c r="AW20" s="337" t="s">
        <v>230</v>
      </c>
      <c r="AX20" s="337" t="s">
        <v>230</v>
      </c>
      <c r="AY20" s="337" t="s">
        <v>230</v>
      </c>
      <c r="AZ20" s="337" t="s">
        <v>230</v>
      </c>
      <c r="BA20" s="337" t="s">
        <v>230</v>
      </c>
      <c r="BB20" s="337" t="s">
        <v>230</v>
      </c>
      <c r="BC20" s="337" t="s">
        <v>230</v>
      </c>
      <c r="BD20" s="337" t="s">
        <v>230</v>
      </c>
      <c r="BE20" s="337" t="s">
        <v>230</v>
      </c>
      <c r="BF20" s="337" t="s">
        <v>230</v>
      </c>
      <c r="BG20" s="337" t="s">
        <v>230</v>
      </c>
      <c r="BH20" s="338" t="s">
        <v>230</v>
      </c>
      <c r="BI20" s="339" t="s">
        <v>230</v>
      </c>
      <c r="BJ20" s="339" t="s">
        <v>230</v>
      </c>
      <c r="BK20" s="330" t="s">
        <v>202</v>
      </c>
      <c r="BL20" s="339">
        <v>0.98</v>
      </c>
      <c r="BM20" s="339">
        <v>1.1</v>
      </c>
      <c r="BN20" s="339">
        <v>0.36</v>
      </c>
      <c r="BO20" s="339">
        <v>0.97</v>
      </c>
      <c r="BP20" s="337">
        <v>1.4</v>
      </c>
      <c r="BQ20" s="340">
        <v>0.69</v>
      </c>
      <c r="BR20" s="340">
        <v>0.1</v>
      </c>
      <c r="BS20" s="331">
        <v>3.4</v>
      </c>
      <c r="BT20" s="331">
        <v>1.2</v>
      </c>
      <c r="BU20" s="170" t="s">
        <v>228</v>
      </c>
      <c r="BV20" s="338" t="s">
        <v>230</v>
      </c>
    </row>
    <row r="21" spans="2:74" ht="19.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51" t="s">
        <v>0</v>
      </c>
      <c r="C23" s="252"/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2"/>
      <c r="R23" s="243"/>
      <c r="S23" s="243"/>
      <c r="T23" s="243"/>
      <c r="U23" s="243"/>
      <c r="V23" s="243"/>
      <c r="W23" s="244"/>
      <c r="X23" s="41"/>
      <c r="Y23" s="24">
        <v>0.0077</v>
      </c>
      <c r="Z23" s="23">
        <v>0.0086</v>
      </c>
      <c r="AA23" s="23">
        <v>0.011</v>
      </c>
      <c r="AB23" s="24">
        <v>0.0099</v>
      </c>
      <c r="AC23" s="23">
        <v>0.011</v>
      </c>
      <c r="AD23" s="23">
        <v>0.015</v>
      </c>
      <c r="AE23" s="23">
        <v>0.013</v>
      </c>
      <c r="AF23" s="20">
        <v>0.024</v>
      </c>
      <c r="AG23" s="24">
        <v>4</v>
      </c>
      <c r="AH23" s="23">
        <v>9</v>
      </c>
      <c r="AI23" s="23">
        <v>8</v>
      </c>
      <c r="AJ23" s="23">
        <v>2</v>
      </c>
      <c r="AK23" s="23">
        <v>2</v>
      </c>
      <c r="AL23" s="23">
        <v>0.04</v>
      </c>
      <c r="AM23" s="23">
        <v>0.6</v>
      </c>
      <c r="AN23" s="23">
        <v>0.06</v>
      </c>
      <c r="AO23" s="23">
        <v>0.5</v>
      </c>
      <c r="AP23" s="23">
        <v>0.05</v>
      </c>
      <c r="AQ23" s="23">
        <v>1</v>
      </c>
      <c r="AR23" s="23">
        <v>0.01</v>
      </c>
      <c r="AS23" s="23">
        <v>0.03</v>
      </c>
      <c r="AT23" s="23">
        <v>0.2</v>
      </c>
      <c r="AU23" s="23">
        <v>0.3</v>
      </c>
      <c r="AV23" s="23">
        <v>0.06</v>
      </c>
      <c r="AW23" s="23">
        <v>0.2</v>
      </c>
      <c r="AX23" s="23">
        <v>0.01</v>
      </c>
      <c r="AY23" s="23">
        <v>0.04</v>
      </c>
      <c r="AZ23" s="23">
        <v>0.006</v>
      </c>
      <c r="BA23" s="23">
        <v>0.005</v>
      </c>
      <c r="BB23" s="23">
        <v>0.01</v>
      </c>
      <c r="BC23" s="23">
        <v>0.01</v>
      </c>
      <c r="BD23" s="23">
        <v>0.006</v>
      </c>
      <c r="BE23" s="23">
        <v>0.007</v>
      </c>
      <c r="BF23" s="21">
        <v>0.01</v>
      </c>
      <c r="BG23" s="42">
        <v>0.006</v>
      </c>
      <c r="BH23" s="42">
        <v>0.01</v>
      </c>
      <c r="BI23" s="42">
        <v>0.01</v>
      </c>
      <c r="BJ23" s="43">
        <v>0.03</v>
      </c>
      <c r="BK23" s="22">
        <v>0.0004</v>
      </c>
      <c r="BL23" s="24">
        <v>0.0005</v>
      </c>
      <c r="BM23" s="24">
        <v>0.01</v>
      </c>
      <c r="BN23" s="24">
        <v>0.005</v>
      </c>
      <c r="BO23" s="96" t="s">
        <v>161</v>
      </c>
      <c r="BP23" s="23">
        <v>0.005</v>
      </c>
      <c r="BQ23" s="21">
        <v>0.002</v>
      </c>
      <c r="BR23" s="21">
        <v>0.004</v>
      </c>
      <c r="BS23" s="21"/>
      <c r="BT23" s="21"/>
      <c r="BU23" s="20"/>
      <c r="BV23" s="58">
        <v>0.01</v>
      </c>
    </row>
    <row r="24" spans="2:74" ht="19.5" customHeight="1">
      <c r="B24" s="253" t="s">
        <v>1</v>
      </c>
      <c r="C24" s="254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  <c r="Q24" s="245"/>
      <c r="R24" s="246"/>
      <c r="S24" s="246"/>
      <c r="T24" s="246"/>
      <c r="U24" s="246"/>
      <c r="V24" s="246"/>
      <c r="W24" s="247"/>
      <c r="X24" s="44"/>
      <c r="Y24" s="38">
        <v>0.026</v>
      </c>
      <c r="Z24" s="37">
        <v>0.029</v>
      </c>
      <c r="AA24" s="37">
        <v>0.038</v>
      </c>
      <c r="AB24" s="38">
        <v>0.033</v>
      </c>
      <c r="AC24" s="37">
        <v>0.036</v>
      </c>
      <c r="AD24" s="37">
        <v>0.052</v>
      </c>
      <c r="AE24" s="37">
        <v>0.044</v>
      </c>
      <c r="AF24" s="34">
        <v>0.079</v>
      </c>
      <c r="AG24" s="38">
        <v>14</v>
      </c>
      <c r="AH24" s="37">
        <v>31</v>
      </c>
      <c r="AI24" s="37">
        <v>28</v>
      </c>
      <c r="AJ24" s="37">
        <v>6</v>
      </c>
      <c r="AK24" s="37">
        <v>8</v>
      </c>
      <c r="AL24" s="37">
        <v>0.13</v>
      </c>
      <c r="AM24" s="37">
        <v>2</v>
      </c>
      <c r="AN24" s="37">
        <v>0.19</v>
      </c>
      <c r="AO24" s="37">
        <v>1.7</v>
      </c>
      <c r="AP24" s="37">
        <v>0.17</v>
      </c>
      <c r="AQ24" s="37">
        <v>5</v>
      </c>
      <c r="AR24" s="37">
        <v>0.04</v>
      </c>
      <c r="AS24" s="37">
        <v>0.1</v>
      </c>
      <c r="AT24" s="37">
        <v>0.5</v>
      </c>
      <c r="AU24" s="37">
        <v>1</v>
      </c>
      <c r="AV24" s="37">
        <v>0.2</v>
      </c>
      <c r="AW24" s="37">
        <v>0.6</v>
      </c>
      <c r="AX24" s="37">
        <v>0.03</v>
      </c>
      <c r="AY24" s="37">
        <v>0.14</v>
      </c>
      <c r="AZ24" s="37">
        <v>0.021</v>
      </c>
      <c r="BA24" s="37">
        <v>0.016</v>
      </c>
      <c r="BB24" s="37">
        <v>0.05</v>
      </c>
      <c r="BC24" s="37">
        <v>0.03</v>
      </c>
      <c r="BD24" s="37">
        <v>0.019</v>
      </c>
      <c r="BE24" s="37">
        <v>0.022</v>
      </c>
      <c r="BF24" s="35">
        <v>0.03</v>
      </c>
      <c r="BG24" s="35">
        <v>0.02</v>
      </c>
      <c r="BH24" s="35">
        <v>0.03</v>
      </c>
      <c r="BI24" s="35">
        <v>0.04</v>
      </c>
      <c r="BJ24" s="37">
        <v>0.09</v>
      </c>
      <c r="BK24" s="36">
        <v>0.0013</v>
      </c>
      <c r="BL24" s="38">
        <v>0.0017</v>
      </c>
      <c r="BM24" s="38">
        <v>0.05</v>
      </c>
      <c r="BN24" s="38">
        <v>0.018</v>
      </c>
      <c r="BO24" s="173" t="s">
        <v>161</v>
      </c>
      <c r="BP24" s="37">
        <v>0.017</v>
      </c>
      <c r="BQ24" s="35">
        <v>0.007</v>
      </c>
      <c r="BR24" s="35">
        <v>0.015</v>
      </c>
      <c r="BS24" s="35"/>
      <c r="BT24" s="35"/>
      <c r="BU24" s="34"/>
      <c r="BV24" s="57">
        <v>0.04</v>
      </c>
    </row>
    <row r="25" spans="2:74" ht="19.5" customHeight="1">
      <c r="B25" s="255" t="s">
        <v>29</v>
      </c>
      <c r="C25" s="249"/>
      <c r="D25" s="343" t="s">
        <v>231</v>
      </c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5"/>
      <c r="Q25" s="239"/>
      <c r="R25" s="236"/>
      <c r="S25" s="236"/>
      <c r="T25" s="236"/>
      <c r="U25" s="236"/>
      <c r="V25" s="236"/>
      <c r="W25" s="248"/>
      <c r="X25" s="248"/>
      <c r="Y25" s="236"/>
      <c r="Z25" s="236"/>
      <c r="AA25" s="258"/>
      <c r="AB25" s="236"/>
      <c r="AC25" s="236"/>
      <c r="AD25" s="236"/>
      <c r="AE25" s="236"/>
      <c r="AF25" s="236"/>
      <c r="AG25" s="239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9"/>
      <c r="BL25" s="236"/>
      <c r="BM25" s="236"/>
      <c r="BN25" s="236"/>
      <c r="BO25" s="236"/>
      <c r="BP25" s="236"/>
      <c r="BQ25" s="236"/>
      <c r="BR25" s="236"/>
      <c r="BS25" s="236"/>
      <c r="BT25" s="236"/>
      <c r="BU25" s="258"/>
      <c r="BV25" s="261"/>
    </row>
    <row r="26" spans="2:74" ht="19.5" customHeight="1">
      <c r="B26" s="255"/>
      <c r="C26" s="249"/>
      <c r="D26" s="346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8"/>
      <c r="Q26" s="240"/>
      <c r="R26" s="237"/>
      <c r="S26" s="237"/>
      <c r="T26" s="237"/>
      <c r="U26" s="237"/>
      <c r="V26" s="237"/>
      <c r="W26" s="249"/>
      <c r="X26" s="249"/>
      <c r="Y26" s="237"/>
      <c r="Z26" s="237"/>
      <c r="AA26" s="259"/>
      <c r="AB26" s="237"/>
      <c r="AC26" s="237"/>
      <c r="AD26" s="237"/>
      <c r="AE26" s="237"/>
      <c r="AF26" s="237"/>
      <c r="AG26" s="240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40"/>
      <c r="BL26" s="237"/>
      <c r="BM26" s="237"/>
      <c r="BN26" s="237"/>
      <c r="BO26" s="237"/>
      <c r="BP26" s="237"/>
      <c r="BQ26" s="237"/>
      <c r="BR26" s="237"/>
      <c r="BS26" s="237"/>
      <c r="BT26" s="237"/>
      <c r="BU26" s="259"/>
      <c r="BV26" s="262"/>
    </row>
    <row r="27" spans="2:74" ht="19.5" customHeight="1">
      <c r="B27" s="230"/>
      <c r="C27" s="232"/>
      <c r="D27" s="349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1"/>
      <c r="Q27" s="241"/>
      <c r="R27" s="238"/>
      <c r="S27" s="238"/>
      <c r="T27" s="238"/>
      <c r="U27" s="238"/>
      <c r="V27" s="238"/>
      <c r="W27" s="232"/>
      <c r="X27" s="232"/>
      <c r="Y27" s="238"/>
      <c r="Z27" s="238"/>
      <c r="AA27" s="260"/>
      <c r="AB27" s="238"/>
      <c r="AC27" s="238"/>
      <c r="AD27" s="238"/>
      <c r="AE27" s="238"/>
      <c r="AF27" s="238"/>
      <c r="AG27" s="241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41"/>
      <c r="BL27" s="238"/>
      <c r="BM27" s="238"/>
      <c r="BN27" s="238"/>
      <c r="BO27" s="238"/>
      <c r="BP27" s="238"/>
      <c r="BQ27" s="238"/>
      <c r="BR27" s="238"/>
      <c r="BS27" s="238"/>
      <c r="BT27" s="238"/>
      <c r="BU27" s="260"/>
      <c r="BV27" s="233"/>
    </row>
    <row r="28" spans="2:74" ht="19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ht="17.25">
      <c r="A29" s="45" t="s">
        <v>38</v>
      </c>
      <c r="B29" s="5"/>
      <c r="C29" s="5"/>
      <c r="D29" s="4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4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67" t="s">
        <v>97</v>
      </c>
      <c r="B30" s="5"/>
      <c r="C30" s="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8"/>
      <c r="S30" s="68"/>
      <c r="T30" s="68"/>
      <c r="U30" s="68"/>
      <c r="V30" s="68"/>
      <c r="W30" s="68"/>
      <c r="X30" s="67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67" t="s">
        <v>155</v>
      </c>
      <c r="B31" s="5"/>
      <c r="C31" s="5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85" t="s">
        <v>157</v>
      </c>
      <c r="B32" s="5"/>
      <c r="C32" s="83"/>
      <c r="D32" s="8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86"/>
      <c r="AH32" s="83"/>
      <c r="AI32" s="68"/>
      <c r="AJ32" s="5"/>
      <c r="AK32" s="5"/>
      <c r="AL32" s="84" t="s">
        <v>156</v>
      </c>
      <c r="AM32" s="8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COUNTIF(AG7:AG20,"&lt;4")</f>
        <v>0</v>
      </c>
      <c r="AH34">
        <f>COUNTIF(AH7:AH20,"&lt;9")</f>
        <v>0</v>
      </c>
      <c r="AI34">
        <f>COUNTIF(AI7:AI20,"&lt;8")</f>
        <v>0</v>
      </c>
      <c r="AJ34">
        <f>COUNTIF(AJ7:AJ20,"&lt;2")</f>
        <v>0</v>
      </c>
      <c r="AK34">
        <f>COUNTIF(AK7:AK20,"&lt;2")</f>
        <v>0</v>
      </c>
      <c r="AL34">
        <f>COUNTIF(AL7:AL20,"&lt;0.04")</f>
        <v>0</v>
      </c>
      <c r="AM34">
        <f>COUNTIF(AM7:AM20,"&lt;0.6")</f>
        <v>0</v>
      </c>
      <c r="AN34">
        <f>COUNTIF(AN7:AN20,"&lt;0.06")</f>
        <v>0</v>
      </c>
      <c r="AO34">
        <f>COUNTIF(AO7:AO20,"&lt;0.5")</f>
        <v>0</v>
      </c>
      <c r="AP34">
        <f>COUNTIF(AP7:AP20,"&lt;0.05")</f>
        <v>0</v>
      </c>
      <c r="AQ34">
        <f>COUNTIF(AQ7:AQ20,"&lt;1")</f>
        <v>0</v>
      </c>
      <c r="AR34">
        <f>COUNTIF(AR7:AR20,"&lt;0.01")</f>
        <v>0</v>
      </c>
      <c r="AS34">
        <f>COUNTIF(AS7:AS20,"&lt;0.03")</f>
        <v>0</v>
      </c>
      <c r="AT34">
        <f>COUNTIF(AT7:AT20,"&lt;0.2")</f>
        <v>0</v>
      </c>
      <c r="AU34">
        <f>COUNTIF(AU7:AU20,"&lt;0.3")</f>
        <v>0</v>
      </c>
      <c r="AV34">
        <f>COUNTIF(AV7:AV20,"&lt;0.06")</f>
        <v>0</v>
      </c>
      <c r="AW34">
        <f>COUNTIF(AW7:AW20,"&lt;0.2")</f>
        <v>0</v>
      </c>
      <c r="AX34">
        <f>COUNTIF(AX7:AX20,"&lt;0.01")</f>
        <v>0</v>
      </c>
      <c r="AY34">
        <f>COUNTIF(AY7:AY20,"&lt;0.04")</f>
        <v>0</v>
      </c>
      <c r="AZ34">
        <f>COUNTIF(AZ7:AZ20,"&lt;0.006")</f>
        <v>0</v>
      </c>
      <c r="BA34">
        <f>COUNTIF(BA7:BA20,"&lt;0.005")</f>
        <v>0</v>
      </c>
      <c r="BB34">
        <f>COUNTIF(BB7:BB20,"&lt;0.01")</f>
        <v>0</v>
      </c>
      <c r="BC34">
        <f>COUNTIF(BC7:BC20,"&lt;0.01")</f>
        <v>0</v>
      </c>
      <c r="BD34">
        <f>COUNTIF(BD7:BD20,"&lt;0.006")</f>
        <v>0</v>
      </c>
      <c r="BE34">
        <f>COUNTIF(BE7:BE20,"&lt;0.007")</f>
        <v>0</v>
      </c>
      <c r="BF34">
        <f>COUNTIF(BF7:BF20,"&lt;0.01")</f>
        <v>0</v>
      </c>
      <c r="BG34">
        <f>COUNTIF(BG7:BG20,"&lt;0.006")</f>
        <v>0</v>
      </c>
      <c r="BH34">
        <f>COUNTIF(BH7:BH20,"&lt;0.01")</f>
        <v>0</v>
      </c>
      <c r="BI34">
        <f>COUNTIF(BI7:BI20,"&lt;0.01")</f>
        <v>0</v>
      </c>
      <c r="BJ34">
        <f>COUNTIF(BJ7:BJ20,"&lt;0.03")</f>
        <v>0</v>
      </c>
      <c r="BK34">
        <f>COUNTIF(BK7:BK20,"&lt;0.0004")</f>
        <v>0</v>
      </c>
      <c r="BL34">
        <f>COUNTIF(BL7:BL20,"&lt;0.0005")</f>
        <v>0</v>
      </c>
      <c r="BM34">
        <f>COUNTIF(BM7:BM20,"&lt;0.01")</f>
        <v>0</v>
      </c>
      <c r="BN34">
        <f>COUNTIF(BN7:BN20,"&lt;0.005")</f>
        <v>0</v>
      </c>
      <c r="BP34">
        <f>COUNTIF(BP7:BP20,"&lt;0.005")</f>
        <v>0</v>
      </c>
      <c r="BQ34">
        <f>COUNTIF(BQ7:BQ20,"&lt;0.002")</f>
        <v>0</v>
      </c>
      <c r="BR34">
        <f>COUNTIF(BR7:BR20,"&lt;0.004")</f>
        <v>0</v>
      </c>
      <c r="BV34">
        <f>COUNTIF(BV7:BV20,"&lt;0.01")</f>
        <v>0</v>
      </c>
    </row>
  </sheetData>
  <sheetProtection/>
  <mergeCells count="75"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E25:BE27"/>
    <mergeCell ref="BF25:BF27"/>
    <mergeCell ref="BG25:BG27"/>
    <mergeCell ref="BH25:BH27"/>
    <mergeCell ref="AU25:AU27"/>
    <mergeCell ref="AV25:AV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G25:AG27"/>
    <mergeCell ref="AH25:AH27"/>
    <mergeCell ref="AI25:AI27"/>
    <mergeCell ref="AJ25:AJ27"/>
    <mergeCell ref="W25:W27"/>
    <mergeCell ref="X25:X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Y25:Y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AG4:BJ4"/>
    <mergeCell ref="BK4:BU4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tabSelected="1" view="pageBreakPreview" zoomScale="70" zoomScaleNormal="70" zoomScaleSheetLayoutView="70" zoomScalePageLayoutView="0" workbookViewId="0" topLeftCell="AV7">
      <selection activeCell="BQ36" sqref="BQ36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271" t="s">
        <v>163</v>
      </c>
      <c r="E2" s="272"/>
      <c r="F2" s="272"/>
      <c r="G2" s="272"/>
      <c r="H2" s="272"/>
      <c r="I2" s="273"/>
      <c r="T2" s="59"/>
      <c r="U2" s="59"/>
      <c r="V2" s="59"/>
      <c r="W2" s="59"/>
      <c r="X2" s="60"/>
      <c r="Y2" s="60"/>
      <c r="Z2" s="60"/>
      <c r="AX2" s="90" t="s">
        <v>159</v>
      </c>
      <c r="BF2" s="89"/>
      <c r="BJ2" s="8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90" t="s">
        <v>160</v>
      </c>
      <c r="BF3" s="89"/>
      <c r="BJ3" s="87"/>
      <c r="BV3" s="88" t="s">
        <v>158</v>
      </c>
    </row>
    <row r="4" spans="2:74" ht="30.75" customHeight="1">
      <c r="B4" s="5"/>
      <c r="C4" s="5"/>
      <c r="D4" s="266" t="s">
        <v>98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3" t="s">
        <v>82</v>
      </c>
      <c r="R4" s="264"/>
      <c r="S4" s="264"/>
      <c r="T4" s="264"/>
      <c r="U4" s="264"/>
      <c r="V4" s="264"/>
      <c r="W4" s="265"/>
      <c r="X4" s="66" t="s">
        <v>106</v>
      </c>
      <c r="Y4" s="263" t="s">
        <v>35</v>
      </c>
      <c r="Z4" s="264"/>
      <c r="AA4" s="264"/>
      <c r="AB4" s="264"/>
      <c r="AC4" s="264"/>
      <c r="AD4" s="264"/>
      <c r="AE4" s="264"/>
      <c r="AF4" s="265"/>
      <c r="AG4" s="263" t="s">
        <v>36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5"/>
      <c r="BK4" s="263" t="s">
        <v>37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5"/>
      <c r="BV4" s="10" t="s">
        <v>30</v>
      </c>
    </row>
    <row r="5" spans="2:74" ht="19.5" customHeight="1">
      <c r="B5" s="250" t="s">
        <v>27</v>
      </c>
      <c r="C5" s="248"/>
      <c r="D5" s="269" t="s">
        <v>99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39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53" t="s">
        <v>91</v>
      </c>
      <c r="X5" s="56" t="s">
        <v>31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39</v>
      </c>
      <c r="BL5" s="9" t="s">
        <v>40</v>
      </c>
      <c r="BM5" s="9" t="s">
        <v>41</v>
      </c>
      <c r="BN5" s="9" t="s">
        <v>42</v>
      </c>
      <c r="BO5" s="9" t="s">
        <v>63</v>
      </c>
      <c r="BP5" s="8" t="s">
        <v>32</v>
      </c>
      <c r="BQ5" s="6" t="s">
        <v>33</v>
      </c>
      <c r="BR5" s="6" t="s">
        <v>34</v>
      </c>
      <c r="BS5" s="6" t="s">
        <v>67</v>
      </c>
      <c r="BT5" s="6" t="s">
        <v>68</v>
      </c>
      <c r="BU5" s="10" t="s">
        <v>69</v>
      </c>
      <c r="BV5" s="14" t="s">
        <v>192</v>
      </c>
    </row>
    <row r="6" spans="2:74" ht="19.5" customHeight="1">
      <c r="B6" s="230"/>
      <c r="C6" s="232"/>
      <c r="D6" s="234" t="s">
        <v>100</v>
      </c>
      <c r="E6" s="235"/>
      <c r="F6" s="70" t="s">
        <v>101</v>
      </c>
      <c r="G6" s="70" t="s">
        <v>102</v>
      </c>
      <c r="H6" s="70" t="s">
        <v>103</v>
      </c>
      <c r="I6" s="70" t="s">
        <v>96</v>
      </c>
      <c r="J6" s="70" t="s">
        <v>104</v>
      </c>
      <c r="K6" s="235" t="s">
        <v>100</v>
      </c>
      <c r="L6" s="235"/>
      <c r="M6" s="70" t="s">
        <v>101</v>
      </c>
      <c r="N6" s="70" t="s">
        <v>102</v>
      </c>
      <c r="O6" s="70" t="s">
        <v>103</v>
      </c>
      <c r="P6" s="70" t="s">
        <v>96</v>
      </c>
      <c r="Q6" s="241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52" t="s">
        <v>89</v>
      </c>
      <c r="X6" s="51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50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51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>
      <c r="B7" s="11" t="s">
        <v>28</v>
      </c>
      <c r="C7" s="20" t="s">
        <v>154</v>
      </c>
      <c r="D7" s="62" t="s">
        <v>105</v>
      </c>
      <c r="E7" s="55">
        <v>30</v>
      </c>
      <c r="F7" s="55">
        <v>1</v>
      </c>
      <c r="G7" s="55">
        <v>18</v>
      </c>
      <c r="H7" s="55">
        <v>10</v>
      </c>
      <c r="I7" s="55">
        <v>0</v>
      </c>
      <c r="J7" s="55" t="s">
        <v>162</v>
      </c>
      <c r="K7" s="55" t="s">
        <v>105</v>
      </c>
      <c r="L7" s="55">
        <v>30</v>
      </c>
      <c r="M7" s="55">
        <v>1</v>
      </c>
      <c r="N7" s="55">
        <v>19</v>
      </c>
      <c r="O7" s="55">
        <v>9</v>
      </c>
      <c r="P7" s="55">
        <v>59</v>
      </c>
      <c r="Q7" s="91" t="s">
        <v>165</v>
      </c>
      <c r="R7" s="92">
        <v>5</v>
      </c>
      <c r="S7" s="93">
        <v>11.5</v>
      </c>
      <c r="T7" s="93">
        <v>57</v>
      </c>
      <c r="U7" s="93" t="s">
        <v>166</v>
      </c>
      <c r="V7" s="93">
        <v>1008.4</v>
      </c>
      <c r="W7" s="94">
        <v>12.6</v>
      </c>
      <c r="X7" s="92">
        <v>16.4</v>
      </c>
      <c r="Y7" s="198">
        <v>0.032</v>
      </c>
      <c r="Z7" s="95">
        <v>0.93</v>
      </c>
      <c r="AA7" s="95">
        <v>5.6</v>
      </c>
      <c r="AB7" s="96">
        <v>0.17</v>
      </c>
      <c r="AC7" s="95">
        <v>2.4</v>
      </c>
      <c r="AD7" s="95">
        <v>0.1</v>
      </c>
      <c r="AE7" s="95">
        <v>0.019</v>
      </c>
      <c r="AF7" s="94" t="s">
        <v>211</v>
      </c>
      <c r="AG7" s="97">
        <v>160</v>
      </c>
      <c r="AH7" s="98">
        <v>94</v>
      </c>
      <c r="AI7" s="215">
        <v>190</v>
      </c>
      <c r="AJ7" s="98">
        <v>100</v>
      </c>
      <c r="AK7" s="98">
        <v>60</v>
      </c>
      <c r="AL7" s="225" t="s">
        <v>181</v>
      </c>
      <c r="AM7" s="98">
        <v>8</v>
      </c>
      <c r="AN7" s="98">
        <v>0.8</v>
      </c>
      <c r="AO7" s="98">
        <v>0.7</v>
      </c>
      <c r="AP7" s="98">
        <v>8.1</v>
      </c>
      <c r="AQ7" s="98">
        <v>120</v>
      </c>
      <c r="AR7" s="98">
        <v>0.054</v>
      </c>
      <c r="AS7" s="98">
        <v>0.6</v>
      </c>
      <c r="AT7" s="98">
        <v>2.6</v>
      </c>
      <c r="AU7" s="98">
        <v>25</v>
      </c>
      <c r="AV7" s="98">
        <v>1.9</v>
      </c>
      <c r="AW7" s="215">
        <v>1.2</v>
      </c>
      <c r="AX7" s="98">
        <v>0.53</v>
      </c>
      <c r="AY7" s="98">
        <v>0.54</v>
      </c>
      <c r="AZ7" s="98">
        <v>0.7</v>
      </c>
      <c r="BA7" s="98">
        <v>0.067</v>
      </c>
      <c r="BB7" s="98">
        <v>2.4</v>
      </c>
      <c r="BC7" s="98">
        <v>0.097</v>
      </c>
      <c r="BD7" s="98">
        <v>0.17</v>
      </c>
      <c r="BE7" s="95" t="s">
        <v>182</v>
      </c>
      <c r="BF7" s="93" t="s">
        <v>188</v>
      </c>
      <c r="BG7" s="99">
        <v>0.11</v>
      </c>
      <c r="BH7" s="93" t="s">
        <v>200</v>
      </c>
      <c r="BI7" s="93" t="s">
        <v>212</v>
      </c>
      <c r="BJ7" s="98">
        <v>11</v>
      </c>
      <c r="BK7" s="91" t="s">
        <v>188</v>
      </c>
      <c r="BL7" s="100">
        <v>0.56</v>
      </c>
      <c r="BM7" s="101">
        <v>0.33</v>
      </c>
      <c r="BN7" s="101">
        <v>0.16</v>
      </c>
      <c r="BO7" s="101">
        <v>0.95</v>
      </c>
      <c r="BP7" s="98">
        <v>1.1</v>
      </c>
      <c r="BQ7" s="99">
        <v>0.42</v>
      </c>
      <c r="BR7" s="99">
        <v>0.069</v>
      </c>
      <c r="BS7" s="93">
        <v>2</v>
      </c>
      <c r="BT7" s="93">
        <v>0.64</v>
      </c>
      <c r="BU7" s="352" t="s">
        <v>228</v>
      </c>
      <c r="BV7" s="102">
        <v>0.34</v>
      </c>
    </row>
    <row r="8" spans="2:74" ht="19.5" customHeight="1">
      <c r="B8" s="25" t="s">
        <v>28</v>
      </c>
      <c r="C8" s="26" t="s">
        <v>153</v>
      </c>
      <c r="D8" s="62" t="s">
        <v>105</v>
      </c>
      <c r="E8" s="55">
        <v>30</v>
      </c>
      <c r="F8" s="55">
        <v>1</v>
      </c>
      <c r="G8" s="55">
        <v>19</v>
      </c>
      <c r="H8" s="55">
        <v>10</v>
      </c>
      <c r="I8" s="55">
        <v>0</v>
      </c>
      <c r="J8" s="55" t="s">
        <v>162</v>
      </c>
      <c r="K8" s="55" t="s">
        <v>105</v>
      </c>
      <c r="L8" s="55">
        <v>30</v>
      </c>
      <c r="M8" s="55">
        <v>1</v>
      </c>
      <c r="N8" s="55">
        <v>20</v>
      </c>
      <c r="O8" s="55">
        <v>9</v>
      </c>
      <c r="P8" s="55">
        <v>59</v>
      </c>
      <c r="Q8" s="103" t="s">
        <v>165</v>
      </c>
      <c r="R8" s="104">
        <v>3.3</v>
      </c>
      <c r="S8" s="104">
        <v>9.7</v>
      </c>
      <c r="T8" s="104">
        <v>56</v>
      </c>
      <c r="U8" s="104" t="s">
        <v>166</v>
      </c>
      <c r="V8" s="104">
        <v>1011.8</v>
      </c>
      <c r="W8" s="105">
        <v>10.2</v>
      </c>
      <c r="X8" s="106">
        <v>13.3</v>
      </c>
      <c r="Y8" s="199">
        <v>0.08</v>
      </c>
      <c r="Z8" s="107">
        <v>0.68</v>
      </c>
      <c r="AA8" s="107">
        <v>3.7</v>
      </c>
      <c r="AB8" s="108">
        <v>0.17</v>
      </c>
      <c r="AC8" s="107">
        <v>1.6</v>
      </c>
      <c r="AD8" s="107">
        <v>0.1</v>
      </c>
      <c r="AE8" s="107">
        <v>0.023</v>
      </c>
      <c r="AF8" s="105" t="s">
        <v>211</v>
      </c>
      <c r="AG8" s="109">
        <v>150</v>
      </c>
      <c r="AH8" s="110">
        <v>52</v>
      </c>
      <c r="AI8" s="217">
        <v>160</v>
      </c>
      <c r="AJ8" s="110">
        <v>88</v>
      </c>
      <c r="AK8" s="110">
        <v>53</v>
      </c>
      <c r="AL8" s="226" t="s">
        <v>181</v>
      </c>
      <c r="AM8" s="110">
        <v>5.2</v>
      </c>
      <c r="AN8" s="110">
        <v>0.71</v>
      </c>
      <c r="AO8" s="110">
        <v>1.3</v>
      </c>
      <c r="AP8" s="110">
        <v>14</v>
      </c>
      <c r="AQ8" s="110">
        <v>160</v>
      </c>
      <c r="AR8" s="110">
        <v>0.13</v>
      </c>
      <c r="AS8" s="110">
        <v>0.8</v>
      </c>
      <c r="AT8" s="110">
        <v>4.4</v>
      </c>
      <c r="AU8" s="110">
        <v>45</v>
      </c>
      <c r="AV8" s="110">
        <v>1.3</v>
      </c>
      <c r="AW8" s="217">
        <v>0.6</v>
      </c>
      <c r="AX8" s="110">
        <v>0.43</v>
      </c>
      <c r="AY8" s="110">
        <v>0.78</v>
      </c>
      <c r="AZ8" s="110">
        <v>2.2</v>
      </c>
      <c r="BA8" s="110">
        <v>0.063</v>
      </c>
      <c r="BB8" s="110">
        <v>4.6</v>
      </c>
      <c r="BC8" s="110">
        <v>0.16</v>
      </c>
      <c r="BD8" s="110">
        <v>0.35</v>
      </c>
      <c r="BE8" s="107" t="s">
        <v>182</v>
      </c>
      <c r="BF8" s="104" t="s">
        <v>188</v>
      </c>
      <c r="BG8" s="111">
        <v>0.22</v>
      </c>
      <c r="BH8" s="111">
        <v>0.007</v>
      </c>
      <c r="BI8" s="104" t="s">
        <v>212</v>
      </c>
      <c r="BJ8" s="110">
        <v>9.6</v>
      </c>
      <c r="BK8" s="109">
        <v>0.07</v>
      </c>
      <c r="BL8" s="112">
        <v>0.83</v>
      </c>
      <c r="BM8" s="112">
        <v>0.48</v>
      </c>
      <c r="BN8" s="112">
        <v>0.29</v>
      </c>
      <c r="BO8" s="112">
        <v>0.96</v>
      </c>
      <c r="BP8" s="110">
        <v>1.1</v>
      </c>
      <c r="BQ8" s="111">
        <v>0.49</v>
      </c>
      <c r="BR8" s="111">
        <v>0.083</v>
      </c>
      <c r="BS8" s="104">
        <v>2.6</v>
      </c>
      <c r="BT8" s="104">
        <v>0.71</v>
      </c>
      <c r="BU8" s="121" t="s">
        <v>228</v>
      </c>
      <c r="BV8" s="113">
        <v>0.29</v>
      </c>
    </row>
    <row r="9" spans="2:74" ht="19.5" customHeight="1">
      <c r="B9" s="25" t="s">
        <v>28</v>
      </c>
      <c r="C9" s="32" t="s">
        <v>152</v>
      </c>
      <c r="D9" s="72" t="s">
        <v>105</v>
      </c>
      <c r="E9" s="55">
        <v>30</v>
      </c>
      <c r="F9" s="55">
        <v>1</v>
      </c>
      <c r="G9" s="55">
        <v>20</v>
      </c>
      <c r="H9" s="33">
        <v>10</v>
      </c>
      <c r="I9" s="33">
        <v>0</v>
      </c>
      <c r="J9" s="33" t="s">
        <v>162</v>
      </c>
      <c r="K9" s="33" t="s">
        <v>105</v>
      </c>
      <c r="L9" s="33">
        <v>30</v>
      </c>
      <c r="M9" s="33">
        <v>1</v>
      </c>
      <c r="N9" s="33">
        <v>21</v>
      </c>
      <c r="O9" s="33">
        <v>9</v>
      </c>
      <c r="P9" s="32">
        <v>59</v>
      </c>
      <c r="Q9" s="103" t="s">
        <v>165</v>
      </c>
      <c r="R9" s="104">
        <v>3.5</v>
      </c>
      <c r="S9" s="104">
        <v>8</v>
      </c>
      <c r="T9" s="104">
        <v>59</v>
      </c>
      <c r="U9" s="104" t="s">
        <v>166</v>
      </c>
      <c r="V9" s="104">
        <v>1011</v>
      </c>
      <c r="W9" s="105">
        <v>12.5</v>
      </c>
      <c r="X9" s="113">
        <v>12.6</v>
      </c>
      <c r="Y9" s="199">
        <v>0.031</v>
      </c>
      <c r="Z9" s="107">
        <v>0.48</v>
      </c>
      <c r="AA9" s="107">
        <v>4.1</v>
      </c>
      <c r="AB9" s="108">
        <v>0.14</v>
      </c>
      <c r="AC9" s="107">
        <v>1.7</v>
      </c>
      <c r="AD9" s="107">
        <v>0.1</v>
      </c>
      <c r="AE9" s="107">
        <v>0.016</v>
      </c>
      <c r="AF9" s="105" t="s">
        <v>211</v>
      </c>
      <c r="AG9" s="109">
        <v>130</v>
      </c>
      <c r="AH9" s="110">
        <v>52</v>
      </c>
      <c r="AI9" s="217">
        <v>120</v>
      </c>
      <c r="AJ9" s="110">
        <v>93</v>
      </c>
      <c r="AK9" s="110">
        <v>41</v>
      </c>
      <c r="AL9" s="226" t="s">
        <v>181</v>
      </c>
      <c r="AM9" s="110">
        <v>2.1</v>
      </c>
      <c r="AN9" s="110">
        <v>1</v>
      </c>
      <c r="AO9" s="110">
        <v>1.3</v>
      </c>
      <c r="AP9" s="110">
        <v>6.7</v>
      </c>
      <c r="AQ9" s="110">
        <v>96</v>
      </c>
      <c r="AR9" s="110">
        <v>0.046</v>
      </c>
      <c r="AS9" s="110">
        <v>0.7</v>
      </c>
      <c r="AT9" s="110">
        <v>2.1</v>
      </c>
      <c r="AU9" s="110">
        <v>20</v>
      </c>
      <c r="AV9" s="110">
        <v>1.5</v>
      </c>
      <c r="AW9" s="217">
        <v>0.5</v>
      </c>
      <c r="AX9" s="110">
        <v>0.47</v>
      </c>
      <c r="AY9" s="110">
        <v>0.51</v>
      </c>
      <c r="AZ9" s="110">
        <v>0.69</v>
      </c>
      <c r="BA9" s="110">
        <v>0.065</v>
      </c>
      <c r="BB9" s="110">
        <v>1.7</v>
      </c>
      <c r="BC9" s="110">
        <v>0.083</v>
      </c>
      <c r="BD9" s="110">
        <v>0.12</v>
      </c>
      <c r="BE9" s="107" t="s">
        <v>182</v>
      </c>
      <c r="BF9" s="104" t="s">
        <v>188</v>
      </c>
      <c r="BG9" s="111">
        <v>0.07</v>
      </c>
      <c r="BH9" s="104" t="s">
        <v>200</v>
      </c>
      <c r="BI9" s="104" t="s">
        <v>212</v>
      </c>
      <c r="BJ9" s="110">
        <v>9.8</v>
      </c>
      <c r="BK9" s="109">
        <v>0.09</v>
      </c>
      <c r="BL9" s="112">
        <v>0.55</v>
      </c>
      <c r="BM9" s="112">
        <v>0.32</v>
      </c>
      <c r="BN9" s="112">
        <v>0.18</v>
      </c>
      <c r="BO9" s="112">
        <v>0.89</v>
      </c>
      <c r="BP9" s="110">
        <v>1.1</v>
      </c>
      <c r="BQ9" s="111">
        <v>0.34</v>
      </c>
      <c r="BR9" s="111">
        <v>0.056</v>
      </c>
      <c r="BS9" s="104">
        <v>2</v>
      </c>
      <c r="BT9" s="104">
        <v>0.61</v>
      </c>
      <c r="BU9" s="121" t="s">
        <v>228</v>
      </c>
      <c r="BV9" s="113">
        <v>0.26</v>
      </c>
    </row>
    <row r="10" spans="2:74" ht="19.5" customHeight="1" thickBot="1">
      <c r="B10" s="28" t="s">
        <v>28</v>
      </c>
      <c r="C10" s="29" t="s">
        <v>151</v>
      </c>
      <c r="D10" s="75" t="s">
        <v>105</v>
      </c>
      <c r="E10" s="30">
        <v>30</v>
      </c>
      <c r="F10" s="30">
        <v>1</v>
      </c>
      <c r="G10" s="31">
        <v>21</v>
      </c>
      <c r="H10" s="30">
        <v>10</v>
      </c>
      <c r="I10" s="30">
        <v>0</v>
      </c>
      <c r="J10" s="30" t="s">
        <v>162</v>
      </c>
      <c r="K10" s="30" t="s">
        <v>105</v>
      </c>
      <c r="L10" s="30">
        <v>30</v>
      </c>
      <c r="M10" s="30">
        <v>1</v>
      </c>
      <c r="N10" s="30">
        <v>22</v>
      </c>
      <c r="O10" s="30">
        <v>9</v>
      </c>
      <c r="P10" s="30">
        <v>59</v>
      </c>
      <c r="Q10" s="179" t="s">
        <v>165</v>
      </c>
      <c r="R10" s="180">
        <v>4.3</v>
      </c>
      <c r="S10" s="181">
        <v>8</v>
      </c>
      <c r="T10" s="181">
        <v>50</v>
      </c>
      <c r="U10" s="181" t="s">
        <v>166</v>
      </c>
      <c r="V10" s="182">
        <v>1011.3</v>
      </c>
      <c r="W10" s="183">
        <v>11.4</v>
      </c>
      <c r="X10" s="184">
        <v>12.7</v>
      </c>
      <c r="Y10" s="200">
        <v>0.093</v>
      </c>
      <c r="Z10" s="181">
        <v>1</v>
      </c>
      <c r="AA10" s="181">
        <v>4.1</v>
      </c>
      <c r="AB10" s="181">
        <v>0.14</v>
      </c>
      <c r="AC10" s="181">
        <v>1.9</v>
      </c>
      <c r="AD10" s="181">
        <v>0.11</v>
      </c>
      <c r="AE10" s="181">
        <v>0.012</v>
      </c>
      <c r="AF10" s="185" t="s">
        <v>211</v>
      </c>
      <c r="AG10" s="186">
        <v>110</v>
      </c>
      <c r="AH10" s="187">
        <v>54</v>
      </c>
      <c r="AI10" s="219">
        <v>100</v>
      </c>
      <c r="AJ10" s="187">
        <v>91</v>
      </c>
      <c r="AK10" s="187">
        <v>32</v>
      </c>
      <c r="AL10" s="227" t="s">
        <v>181</v>
      </c>
      <c r="AM10" s="187">
        <v>4.8</v>
      </c>
      <c r="AN10" s="187">
        <v>0.75</v>
      </c>
      <c r="AO10" s="187">
        <v>0.7</v>
      </c>
      <c r="AP10" s="187">
        <v>4.8</v>
      </c>
      <c r="AQ10" s="187">
        <v>82</v>
      </c>
      <c r="AR10" s="187">
        <v>0.036</v>
      </c>
      <c r="AS10" s="187">
        <v>0.6</v>
      </c>
      <c r="AT10" s="187">
        <v>2.3</v>
      </c>
      <c r="AU10" s="187">
        <v>28</v>
      </c>
      <c r="AV10" s="187">
        <v>1.3</v>
      </c>
      <c r="AW10" s="219">
        <v>0.7</v>
      </c>
      <c r="AX10" s="187">
        <v>0.42</v>
      </c>
      <c r="AY10" s="187">
        <v>0.77</v>
      </c>
      <c r="AZ10" s="187">
        <v>0.88</v>
      </c>
      <c r="BA10" s="187">
        <v>0.049</v>
      </c>
      <c r="BB10" s="187">
        <v>2.4</v>
      </c>
      <c r="BC10" s="187">
        <v>0.11</v>
      </c>
      <c r="BD10" s="187">
        <v>0.18</v>
      </c>
      <c r="BE10" s="181" t="s">
        <v>182</v>
      </c>
      <c r="BF10" s="180" t="s">
        <v>188</v>
      </c>
      <c r="BG10" s="188">
        <v>0.071</v>
      </c>
      <c r="BH10" s="180" t="s">
        <v>200</v>
      </c>
      <c r="BI10" s="180" t="s">
        <v>212</v>
      </c>
      <c r="BJ10" s="187">
        <v>8.1</v>
      </c>
      <c r="BK10" s="186">
        <v>0.15</v>
      </c>
      <c r="BL10" s="189">
        <v>0.67</v>
      </c>
      <c r="BM10" s="189">
        <v>0.36</v>
      </c>
      <c r="BN10" s="189">
        <v>0.2</v>
      </c>
      <c r="BO10" s="189">
        <v>0.92</v>
      </c>
      <c r="BP10" s="187">
        <v>1.1</v>
      </c>
      <c r="BQ10" s="188">
        <v>0.47</v>
      </c>
      <c r="BR10" s="188">
        <v>0.075</v>
      </c>
      <c r="BS10" s="180">
        <v>2.3</v>
      </c>
      <c r="BT10" s="180">
        <v>0.73</v>
      </c>
      <c r="BU10" s="185" t="s">
        <v>228</v>
      </c>
      <c r="BV10" s="183">
        <v>0.26</v>
      </c>
    </row>
    <row r="11" spans="2:74" ht="19.5" customHeight="1">
      <c r="B11" s="25" t="s">
        <v>76</v>
      </c>
      <c r="C11" s="47" t="s">
        <v>150</v>
      </c>
      <c r="D11" s="61" t="s">
        <v>105</v>
      </c>
      <c r="E11" s="71">
        <v>30</v>
      </c>
      <c r="F11" s="71">
        <v>1</v>
      </c>
      <c r="G11" s="71">
        <v>22</v>
      </c>
      <c r="H11" s="71">
        <v>10</v>
      </c>
      <c r="I11" s="71">
        <v>0</v>
      </c>
      <c r="J11" s="71" t="s">
        <v>162</v>
      </c>
      <c r="K11" s="71" t="s">
        <v>105</v>
      </c>
      <c r="L11" s="71">
        <v>30</v>
      </c>
      <c r="M11" s="71">
        <v>1</v>
      </c>
      <c r="N11" s="71">
        <v>23</v>
      </c>
      <c r="O11" s="71">
        <v>9</v>
      </c>
      <c r="P11" s="71">
        <v>59</v>
      </c>
      <c r="Q11" s="147" t="s">
        <v>195</v>
      </c>
      <c r="R11" s="148">
        <v>1.5</v>
      </c>
      <c r="S11" s="148">
        <v>5.8</v>
      </c>
      <c r="T11" s="148">
        <v>77</v>
      </c>
      <c r="U11" s="148">
        <v>10.5</v>
      </c>
      <c r="V11" s="148">
        <v>1006.8</v>
      </c>
      <c r="W11" s="149">
        <v>2.4</v>
      </c>
      <c r="X11" s="150">
        <v>11.6</v>
      </c>
      <c r="Y11" s="201">
        <v>0.086</v>
      </c>
      <c r="Z11" s="151">
        <v>2.6</v>
      </c>
      <c r="AA11" s="151">
        <v>2.4</v>
      </c>
      <c r="AB11" s="152">
        <v>0.056</v>
      </c>
      <c r="AC11" s="151">
        <v>1.8</v>
      </c>
      <c r="AD11" s="151">
        <v>0.066</v>
      </c>
      <c r="AE11" s="151" t="s">
        <v>213</v>
      </c>
      <c r="AF11" s="149" t="s">
        <v>211</v>
      </c>
      <c r="AG11" s="153">
        <v>43</v>
      </c>
      <c r="AH11" s="154">
        <v>14</v>
      </c>
      <c r="AI11" s="222">
        <v>30</v>
      </c>
      <c r="AJ11" s="154">
        <v>53</v>
      </c>
      <c r="AK11" s="154">
        <v>23</v>
      </c>
      <c r="AL11" s="228" t="s">
        <v>181</v>
      </c>
      <c r="AM11" s="154">
        <v>1</v>
      </c>
      <c r="AN11" s="154">
        <v>1.4</v>
      </c>
      <c r="AO11" s="154">
        <v>1</v>
      </c>
      <c r="AP11" s="154">
        <v>8.5</v>
      </c>
      <c r="AQ11" s="154">
        <v>79</v>
      </c>
      <c r="AR11" s="154">
        <v>0.029</v>
      </c>
      <c r="AS11" s="154">
        <v>1.1</v>
      </c>
      <c r="AT11" s="154">
        <v>2.8</v>
      </c>
      <c r="AU11" s="154">
        <v>31</v>
      </c>
      <c r="AV11" s="154">
        <v>0.41</v>
      </c>
      <c r="AW11" s="222">
        <v>0.6</v>
      </c>
      <c r="AX11" s="154">
        <v>0.18</v>
      </c>
      <c r="AY11" s="154">
        <v>1</v>
      </c>
      <c r="AZ11" s="154">
        <v>0.74</v>
      </c>
      <c r="BA11" s="154">
        <v>0.037</v>
      </c>
      <c r="BB11" s="154">
        <v>1.4</v>
      </c>
      <c r="BC11" s="154">
        <v>0.051</v>
      </c>
      <c r="BD11" s="154">
        <v>0.091</v>
      </c>
      <c r="BE11" s="151" t="s">
        <v>182</v>
      </c>
      <c r="BF11" s="148" t="s">
        <v>188</v>
      </c>
      <c r="BG11" s="155">
        <v>1</v>
      </c>
      <c r="BH11" s="148" t="s">
        <v>200</v>
      </c>
      <c r="BI11" s="148" t="s">
        <v>212</v>
      </c>
      <c r="BJ11" s="154">
        <v>4.4</v>
      </c>
      <c r="BK11" s="153">
        <v>0.11</v>
      </c>
      <c r="BL11" s="100">
        <v>0.49</v>
      </c>
      <c r="BM11" s="100">
        <v>0.3</v>
      </c>
      <c r="BN11" s="100">
        <v>0.19</v>
      </c>
      <c r="BO11" s="100">
        <v>0.72</v>
      </c>
      <c r="BP11" s="154">
        <v>0.71</v>
      </c>
      <c r="BQ11" s="155">
        <v>0.54</v>
      </c>
      <c r="BR11" s="155">
        <v>0.08</v>
      </c>
      <c r="BS11" s="148">
        <v>1.8</v>
      </c>
      <c r="BT11" s="148">
        <v>0.61</v>
      </c>
      <c r="BU11" s="116" t="s">
        <v>228</v>
      </c>
      <c r="BV11" s="156">
        <v>0.22</v>
      </c>
    </row>
    <row r="12" spans="2:74" ht="19.5" customHeight="1">
      <c r="B12" s="25" t="s">
        <v>76</v>
      </c>
      <c r="C12" s="32" t="s">
        <v>149</v>
      </c>
      <c r="D12" s="62" t="s">
        <v>105</v>
      </c>
      <c r="E12" s="55">
        <v>30</v>
      </c>
      <c r="F12" s="55">
        <v>1</v>
      </c>
      <c r="G12" s="55">
        <v>23</v>
      </c>
      <c r="H12" s="55">
        <v>10</v>
      </c>
      <c r="I12" s="55">
        <v>0</v>
      </c>
      <c r="J12" s="55" t="s">
        <v>162</v>
      </c>
      <c r="K12" s="55" t="s">
        <v>105</v>
      </c>
      <c r="L12" s="55">
        <v>30</v>
      </c>
      <c r="M12" s="55">
        <v>1</v>
      </c>
      <c r="N12" s="55">
        <v>24</v>
      </c>
      <c r="O12" s="55">
        <v>9</v>
      </c>
      <c r="P12" s="55">
        <v>59</v>
      </c>
      <c r="Q12" s="147" t="s">
        <v>165</v>
      </c>
      <c r="R12" s="148">
        <v>5.1</v>
      </c>
      <c r="S12" s="148">
        <v>5.2</v>
      </c>
      <c r="T12" s="148">
        <v>64</v>
      </c>
      <c r="U12" s="148" t="s">
        <v>166</v>
      </c>
      <c r="V12" s="148">
        <v>1004.3</v>
      </c>
      <c r="W12" s="149">
        <v>12</v>
      </c>
      <c r="X12" s="150">
        <v>7.4</v>
      </c>
      <c r="Y12" s="201">
        <v>0.042</v>
      </c>
      <c r="Z12" s="151">
        <v>0.49</v>
      </c>
      <c r="AA12" s="151">
        <v>2.8</v>
      </c>
      <c r="AB12" s="152">
        <v>0.19</v>
      </c>
      <c r="AC12" s="151">
        <v>1.2</v>
      </c>
      <c r="AD12" s="151">
        <v>0.051</v>
      </c>
      <c r="AE12" s="151">
        <v>0.017</v>
      </c>
      <c r="AF12" s="149" t="s">
        <v>211</v>
      </c>
      <c r="AG12" s="153">
        <v>170</v>
      </c>
      <c r="AH12" s="154">
        <v>29</v>
      </c>
      <c r="AI12" s="222">
        <v>90</v>
      </c>
      <c r="AJ12" s="154">
        <v>46</v>
      </c>
      <c r="AK12" s="154">
        <v>44</v>
      </c>
      <c r="AL12" s="228" t="s">
        <v>181</v>
      </c>
      <c r="AM12" s="154">
        <v>3.6</v>
      </c>
      <c r="AN12" s="154">
        <v>1.2</v>
      </c>
      <c r="AO12" s="154">
        <v>0.5</v>
      </c>
      <c r="AP12" s="154">
        <v>5.2</v>
      </c>
      <c r="AQ12" s="154">
        <v>71</v>
      </c>
      <c r="AR12" s="154">
        <v>0.027</v>
      </c>
      <c r="AS12" s="154">
        <v>0.7</v>
      </c>
      <c r="AT12" s="154">
        <v>2</v>
      </c>
      <c r="AU12" s="154">
        <v>19</v>
      </c>
      <c r="AV12" s="154">
        <v>0.61</v>
      </c>
      <c r="AW12" s="222">
        <v>0.7</v>
      </c>
      <c r="AX12" s="154">
        <v>0.26</v>
      </c>
      <c r="AY12" s="154">
        <v>0.36</v>
      </c>
      <c r="AZ12" s="154">
        <v>0.37</v>
      </c>
      <c r="BA12" s="154">
        <v>0.045</v>
      </c>
      <c r="BB12" s="154">
        <v>1.3</v>
      </c>
      <c r="BC12" s="154">
        <v>0.039</v>
      </c>
      <c r="BD12" s="154">
        <v>0.065</v>
      </c>
      <c r="BE12" s="151" t="s">
        <v>182</v>
      </c>
      <c r="BF12" s="148" t="s">
        <v>188</v>
      </c>
      <c r="BG12" s="155">
        <v>0.47</v>
      </c>
      <c r="BH12" s="148" t="s">
        <v>200</v>
      </c>
      <c r="BI12" s="148" t="s">
        <v>212</v>
      </c>
      <c r="BJ12" s="154">
        <v>4.6</v>
      </c>
      <c r="BK12" s="153">
        <v>0.19</v>
      </c>
      <c r="BL12" s="100">
        <v>0.37</v>
      </c>
      <c r="BM12" s="100">
        <v>0.15</v>
      </c>
      <c r="BN12" s="100">
        <v>0.11</v>
      </c>
      <c r="BO12" s="100">
        <v>0.41</v>
      </c>
      <c r="BP12" s="154">
        <v>0.34</v>
      </c>
      <c r="BQ12" s="155">
        <v>0.34</v>
      </c>
      <c r="BR12" s="155">
        <v>0.041</v>
      </c>
      <c r="BS12" s="148">
        <v>1.2</v>
      </c>
      <c r="BT12" s="148">
        <v>0.31</v>
      </c>
      <c r="BU12" s="121" t="s">
        <v>228</v>
      </c>
      <c r="BV12" s="156">
        <v>0.14</v>
      </c>
    </row>
    <row r="13" spans="2:74" ht="19.5" customHeight="1">
      <c r="B13" s="25" t="s">
        <v>76</v>
      </c>
      <c r="C13" s="46" t="s">
        <v>148</v>
      </c>
      <c r="D13" s="62" t="s">
        <v>105</v>
      </c>
      <c r="E13" s="55">
        <v>30</v>
      </c>
      <c r="F13" s="55">
        <v>1</v>
      </c>
      <c r="G13" s="55">
        <v>24</v>
      </c>
      <c r="H13" s="55">
        <v>10</v>
      </c>
      <c r="I13" s="55">
        <v>0</v>
      </c>
      <c r="J13" s="55" t="s">
        <v>162</v>
      </c>
      <c r="K13" s="55" t="s">
        <v>105</v>
      </c>
      <c r="L13" s="55">
        <v>30</v>
      </c>
      <c r="M13" s="55">
        <v>1</v>
      </c>
      <c r="N13" s="55">
        <v>25</v>
      </c>
      <c r="O13" s="55">
        <v>9</v>
      </c>
      <c r="P13" s="55">
        <v>59</v>
      </c>
      <c r="Q13" s="118" t="s">
        <v>196</v>
      </c>
      <c r="R13" s="124">
        <v>6.3</v>
      </c>
      <c r="S13" s="124">
        <v>0.9</v>
      </c>
      <c r="T13" s="124">
        <v>49</v>
      </c>
      <c r="U13" s="124" t="s">
        <v>166</v>
      </c>
      <c r="V13" s="124">
        <v>1005.8</v>
      </c>
      <c r="W13" s="121">
        <v>13.8</v>
      </c>
      <c r="X13" s="106">
        <v>2.8</v>
      </c>
      <c r="Y13" s="199">
        <v>0.024</v>
      </c>
      <c r="Z13" s="107">
        <v>0.19</v>
      </c>
      <c r="AA13" s="107">
        <v>0.74</v>
      </c>
      <c r="AB13" s="108">
        <v>0.071</v>
      </c>
      <c r="AC13" s="107">
        <v>0.39</v>
      </c>
      <c r="AD13" s="107" t="s">
        <v>214</v>
      </c>
      <c r="AE13" s="107" t="s">
        <v>213</v>
      </c>
      <c r="AF13" s="105" t="s">
        <v>211</v>
      </c>
      <c r="AG13" s="109">
        <v>52</v>
      </c>
      <c r="AH13" s="107" t="s">
        <v>215</v>
      </c>
      <c r="AI13" s="191" t="s">
        <v>216</v>
      </c>
      <c r="AJ13" s="110">
        <v>12</v>
      </c>
      <c r="AK13" s="110">
        <v>9</v>
      </c>
      <c r="AL13" s="226" t="s">
        <v>181</v>
      </c>
      <c r="AM13" s="110">
        <v>1.9</v>
      </c>
      <c r="AN13" s="110">
        <v>0.2</v>
      </c>
      <c r="AO13" s="110">
        <v>0.6</v>
      </c>
      <c r="AP13" s="110">
        <v>1.8</v>
      </c>
      <c r="AQ13" s="110">
        <v>25</v>
      </c>
      <c r="AR13" s="107" t="s">
        <v>201</v>
      </c>
      <c r="AS13" s="110">
        <v>0.2</v>
      </c>
      <c r="AT13" s="110">
        <v>0.63</v>
      </c>
      <c r="AU13" s="110">
        <v>7.2</v>
      </c>
      <c r="AV13" s="110">
        <v>0.14</v>
      </c>
      <c r="AW13" s="191" t="s">
        <v>217</v>
      </c>
      <c r="AX13" s="110">
        <v>0.053</v>
      </c>
      <c r="AY13" s="110">
        <v>0.25</v>
      </c>
      <c r="AZ13" s="110">
        <v>0.1</v>
      </c>
      <c r="BA13" s="110">
        <v>0.014</v>
      </c>
      <c r="BB13" s="110">
        <v>1.5</v>
      </c>
      <c r="BC13" s="110">
        <v>0.011</v>
      </c>
      <c r="BD13" s="110">
        <v>0.02</v>
      </c>
      <c r="BE13" s="107" t="s">
        <v>182</v>
      </c>
      <c r="BF13" s="104" t="s">
        <v>188</v>
      </c>
      <c r="BG13" s="111">
        <v>0.2</v>
      </c>
      <c r="BH13" s="104" t="s">
        <v>200</v>
      </c>
      <c r="BI13" s="104" t="s">
        <v>212</v>
      </c>
      <c r="BJ13" s="110">
        <v>1.2</v>
      </c>
      <c r="BK13" s="109">
        <v>0.05</v>
      </c>
      <c r="BL13" s="112">
        <v>0.26</v>
      </c>
      <c r="BM13" s="112">
        <v>0.05</v>
      </c>
      <c r="BN13" s="112">
        <v>0.07</v>
      </c>
      <c r="BO13" s="112">
        <v>0.18</v>
      </c>
      <c r="BP13" s="110">
        <v>0.11</v>
      </c>
      <c r="BQ13" s="111">
        <v>0.15</v>
      </c>
      <c r="BR13" s="111">
        <v>0.03</v>
      </c>
      <c r="BS13" s="104">
        <v>0.61</v>
      </c>
      <c r="BT13" s="104">
        <v>0.11</v>
      </c>
      <c r="BU13" s="121" t="s">
        <v>228</v>
      </c>
      <c r="BV13" s="113">
        <v>0.026</v>
      </c>
    </row>
    <row r="14" spans="2:74" ht="19.5" customHeight="1">
      <c r="B14" s="25" t="s">
        <v>76</v>
      </c>
      <c r="C14" s="26" t="s">
        <v>147</v>
      </c>
      <c r="D14" s="63" t="s">
        <v>105</v>
      </c>
      <c r="E14" s="55">
        <v>30</v>
      </c>
      <c r="F14" s="55">
        <v>1</v>
      </c>
      <c r="G14" s="55">
        <v>25</v>
      </c>
      <c r="H14" s="27">
        <v>10</v>
      </c>
      <c r="I14" s="27">
        <v>0</v>
      </c>
      <c r="J14" s="27" t="s">
        <v>162</v>
      </c>
      <c r="K14" s="27" t="s">
        <v>105</v>
      </c>
      <c r="L14" s="27">
        <v>30</v>
      </c>
      <c r="M14" s="27">
        <v>1</v>
      </c>
      <c r="N14" s="27">
        <v>26</v>
      </c>
      <c r="O14" s="27">
        <v>9</v>
      </c>
      <c r="P14" s="27">
        <v>59</v>
      </c>
      <c r="Q14" s="103" t="s">
        <v>196</v>
      </c>
      <c r="R14" s="104">
        <v>6</v>
      </c>
      <c r="S14" s="104">
        <v>0</v>
      </c>
      <c r="T14" s="104">
        <v>45</v>
      </c>
      <c r="U14" s="104" t="s">
        <v>166</v>
      </c>
      <c r="V14" s="104">
        <v>1007.3</v>
      </c>
      <c r="W14" s="105">
        <v>15</v>
      </c>
      <c r="X14" s="106">
        <v>3.3</v>
      </c>
      <c r="Y14" s="199">
        <v>0.029</v>
      </c>
      <c r="Z14" s="107">
        <v>0.4</v>
      </c>
      <c r="AA14" s="107">
        <v>0.72</v>
      </c>
      <c r="AB14" s="108">
        <v>0.071</v>
      </c>
      <c r="AC14" s="107">
        <v>0.49</v>
      </c>
      <c r="AD14" s="107" t="s">
        <v>214</v>
      </c>
      <c r="AE14" s="107" t="s">
        <v>213</v>
      </c>
      <c r="AF14" s="105" t="s">
        <v>211</v>
      </c>
      <c r="AG14" s="109">
        <v>46</v>
      </c>
      <c r="AH14" s="110">
        <v>6</v>
      </c>
      <c r="AI14" s="217">
        <v>10</v>
      </c>
      <c r="AJ14" s="110">
        <v>13</v>
      </c>
      <c r="AK14" s="110">
        <v>12</v>
      </c>
      <c r="AL14" s="226" t="s">
        <v>181</v>
      </c>
      <c r="AM14" s="107" t="s">
        <v>204</v>
      </c>
      <c r="AN14" s="110">
        <v>0.3</v>
      </c>
      <c r="AO14" s="110">
        <v>0.6</v>
      </c>
      <c r="AP14" s="110">
        <v>2.3</v>
      </c>
      <c r="AQ14" s="110">
        <v>36</v>
      </c>
      <c r="AR14" s="107" t="s">
        <v>201</v>
      </c>
      <c r="AS14" s="110">
        <v>0.3</v>
      </c>
      <c r="AT14" s="110">
        <v>0.71</v>
      </c>
      <c r="AU14" s="110">
        <v>10</v>
      </c>
      <c r="AV14" s="110">
        <v>0.11</v>
      </c>
      <c r="AW14" s="217">
        <v>0.2</v>
      </c>
      <c r="AX14" s="110">
        <v>0.086</v>
      </c>
      <c r="AY14" s="110">
        <v>0.25</v>
      </c>
      <c r="AZ14" s="110">
        <v>0.12</v>
      </c>
      <c r="BA14" s="110">
        <v>0.025</v>
      </c>
      <c r="BB14" s="110">
        <v>0.7</v>
      </c>
      <c r="BC14" s="110">
        <v>0.009</v>
      </c>
      <c r="BD14" s="110">
        <v>0.009</v>
      </c>
      <c r="BE14" s="107" t="s">
        <v>182</v>
      </c>
      <c r="BF14" s="104" t="s">
        <v>188</v>
      </c>
      <c r="BG14" s="111">
        <v>1.2</v>
      </c>
      <c r="BH14" s="104" t="s">
        <v>200</v>
      </c>
      <c r="BI14" s="104" t="s">
        <v>212</v>
      </c>
      <c r="BJ14" s="110">
        <v>1.6</v>
      </c>
      <c r="BK14" s="109">
        <v>0.11</v>
      </c>
      <c r="BL14" s="112">
        <v>0.23</v>
      </c>
      <c r="BM14" s="112">
        <v>0.05</v>
      </c>
      <c r="BN14" s="112">
        <v>0.09</v>
      </c>
      <c r="BO14" s="112">
        <v>0.13</v>
      </c>
      <c r="BP14" s="110">
        <v>0.11</v>
      </c>
      <c r="BQ14" s="111">
        <v>0.15</v>
      </c>
      <c r="BR14" s="111">
        <v>0.023</v>
      </c>
      <c r="BS14" s="104">
        <v>0.61</v>
      </c>
      <c r="BT14" s="104">
        <v>0.15</v>
      </c>
      <c r="BU14" s="121" t="s">
        <v>228</v>
      </c>
      <c r="BV14" s="113">
        <v>0.036</v>
      </c>
    </row>
    <row r="15" spans="2:74" ht="19.5" customHeight="1">
      <c r="B15" s="25" t="s">
        <v>76</v>
      </c>
      <c r="C15" s="26" t="s">
        <v>146</v>
      </c>
      <c r="D15" s="73" t="s">
        <v>105</v>
      </c>
      <c r="E15" s="55">
        <v>30</v>
      </c>
      <c r="F15" s="55">
        <v>1</v>
      </c>
      <c r="G15" s="55">
        <v>26</v>
      </c>
      <c r="H15" s="27">
        <v>10</v>
      </c>
      <c r="I15" s="27">
        <v>0</v>
      </c>
      <c r="J15" s="27" t="s">
        <v>162</v>
      </c>
      <c r="K15" s="27" t="s">
        <v>105</v>
      </c>
      <c r="L15" s="27">
        <v>30</v>
      </c>
      <c r="M15" s="27">
        <v>1</v>
      </c>
      <c r="N15" s="27">
        <v>27</v>
      </c>
      <c r="O15" s="27">
        <v>9</v>
      </c>
      <c r="P15" s="27">
        <v>59</v>
      </c>
      <c r="Q15" s="103" t="s">
        <v>193</v>
      </c>
      <c r="R15" s="104">
        <v>5.7</v>
      </c>
      <c r="S15" s="104">
        <v>0.9</v>
      </c>
      <c r="T15" s="104">
        <v>54</v>
      </c>
      <c r="U15" s="104" t="s">
        <v>166</v>
      </c>
      <c r="V15" s="104">
        <v>1004.9</v>
      </c>
      <c r="W15" s="105">
        <v>15.1</v>
      </c>
      <c r="X15" s="106">
        <v>3.9</v>
      </c>
      <c r="Y15" s="199">
        <v>0.031</v>
      </c>
      <c r="Z15" s="107">
        <v>0.14</v>
      </c>
      <c r="AA15" s="107">
        <v>1</v>
      </c>
      <c r="AB15" s="108">
        <v>0.097</v>
      </c>
      <c r="AC15" s="107">
        <v>0.49</v>
      </c>
      <c r="AD15" s="107">
        <v>0.034</v>
      </c>
      <c r="AE15" s="107" t="s">
        <v>213</v>
      </c>
      <c r="AF15" s="105" t="s">
        <v>211</v>
      </c>
      <c r="AG15" s="109">
        <v>41</v>
      </c>
      <c r="AH15" s="107" t="s">
        <v>215</v>
      </c>
      <c r="AI15" s="191" t="s">
        <v>216</v>
      </c>
      <c r="AJ15" s="110">
        <v>13</v>
      </c>
      <c r="AK15" s="107" t="s">
        <v>218</v>
      </c>
      <c r="AL15" s="226" t="s">
        <v>181</v>
      </c>
      <c r="AM15" s="110">
        <v>0.8</v>
      </c>
      <c r="AN15" s="110">
        <v>0.09</v>
      </c>
      <c r="AO15" s="110">
        <v>0.2</v>
      </c>
      <c r="AP15" s="110">
        <v>1.3</v>
      </c>
      <c r="AQ15" s="110">
        <v>18</v>
      </c>
      <c r="AR15" s="107" t="s">
        <v>201</v>
      </c>
      <c r="AS15" s="110">
        <v>0.2</v>
      </c>
      <c r="AT15" s="110">
        <v>0.8</v>
      </c>
      <c r="AU15" s="110">
        <v>6</v>
      </c>
      <c r="AV15" s="110">
        <v>0.1</v>
      </c>
      <c r="AW15" s="217">
        <v>0.2</v>
      </c>
      <c r="AX15" s="110">
        <v>0.028</v>
      </c>
      <c r="AY15" s="110">
        <v>0.14</v>
      </c>
      <c r="AZ15" s="110">
        <v>0.1</v>
      </c>
      <c r="BA15" s="110">
        <v>0.005</v>
      </c>
      <c r="BB15" s="110">
        <v>0.5</v>
      </c>
      <c r="BC15" s="107" t="s">
        <v>200</v>
      </c>
      <c r="BD15" s="107" t="s">
        <v>219</v>
      </c>
      <c r="BE15" s="107" t="s">
        <v>182</v>
      </c>
      <c r="BF15" s="104" t="s">
        <v>188</v>
      </c>
      <c r="BG15" s="104" t="s">
        <v>220</v>
      </c>
      <c r="BH15" s="104" t="s">
        <v>200</v>
      </c>
      <c r="BI15" s="104" t="s">
        <v>212</v>
      </c>
      <c r="BJ15" s="110">
        <v>0.84</v>
      </c>
      <c r="BK15" s="109">
        <v>0.09</v>
      </c>
      <c r="BL15" s="112">
        <v>0.22</v>
      </c>
      <c r="BM15" s="112">
        <v>0.08</v>
      </c>
      <c r="BN15" s="112">
        <v>0.09</v>
      </c>
      <c r="BO15" s="112">
        <v>0.24</v>
      </c>
      <c r="BP15" s="110">
        <v>0.2</v>
      </c>
      <c r="BQ15" s="111">
        <v>0.18</v>
      </c>
      <c r="BR15" s="111">
        <v>0.024</v>
      </c>
      <c r="BS15" s="104">
        <v>0.72</v>
      </c>
      <c r="BT15" s="104">
        <v>0.16</v>
      </c>
      <c r="BU15" s="121" t="s">
        <v>228</v>
      </c>
      <c r="BV15" s="113">
        <v>0.021</v>
      </c>
    </row>
    <row r="16" spans="2:74" ht="19.5" customHeight="1">
      <c r="B16" s="25" t="s">
        <v>76</v>
      </c>
      <c r="C16" s="26" t="s">
        <v>145</v>
      </c>
      <c r="D16" s="73" t="s">
        <v>105</v>
      </c>
      <c r="E16" s="55">
        <v>30</v>
      </c>
      <c r="F16" s="55">
        <v>1</v>
      </c>
      <c r="G16" s="55">
        <v>27</v>
      </c>
      <c r="H16" s="27">
        <v>10</v>
      </c>
      <c r="I16" s="27">
        <v>0</v>
      </c>
      <c r="J16" s="27" t="s">
        <v>162</v>
      </c>
      <c r="K16" s="27" t="s">
        <v>105</v>
      </c>
      <c r="L16" s="27">
        <v>30</v>
      </c>
      <c r="M16" s="27">
        <v>1</v>
      </c>
      <c r="N16" s="27">
        <v>28</v>
      </c>
      <c r="O16" s="27">
        <v>9</v>
      </c>
      <c r="P16" s="27">
        <v>59</v>
      </c>
      <c r="Q16" s="103" t="s">
        <v>193</v>
      </c>
      <c r="R16" s="104">
        <v>5.8</v>
      </c>
      <c r="S16" s="104">
        <v>2.2</v>
      </c>
      <c r="T16" s="104">
        <v>42</v>
      </c>
      <c r="U16" s="104" t="s">
        <v>166</v>
      </c>
      <c r="V16" s="104">
        <v>1011.4</v>
      </c>
      <c r="W16" s="105">
        <v>15.2</v>
      </c>
      <c r="X16" s="106">
        <v>6.3</v>
      </c>
      <c r="Y16" s="199">
        <v>0.042</v>
      </c>
      <c r="Z16" s="107">
        <v>0.15</v>
      </c>
      <c r="AA16" s="107">
        <v>2.2</v>
      </c>
      <c r="AB16" s="108">
        <v>0.18</v>
      </c>
      <c r="AC16" s="107">
        <v>0.85</v>
      </c>
      <c r="AD16" s="107">
        <v>0.048</v>
      </c>
      <c r="AE16" s="107">
        <v>0.013</v>
      </c>
      <c r="AF16" s="105" t="s">
        <v>211</v>
      </c>
      <c r="AG16" s="109">
        <v>140</v>
      </c>
      <c r="AH16" s="110">
        <v>15</v>
      </c>
      <c r="AI16" s="217">
        <v>50</v>
      </c>
      <c r="AJ16" s="110">
        <v>38</v>
      </c>
      <c r="AK16" s="110">
        <v>37</v>
      </c>
      <c r="AL16" s="226" t="s">
        <v>181</v>
      </c>
      <c r="AM16" s="110">
        <v>0.7</v>
      </c>
      <c r="AN16" s="110">
        <v>0.24</v>
      </c>
      <c r="AO16" s="110">
        <v>0.2</v>
      </c>
      <c r="AP16" s="110">
        <v>2.6</v>
      </c>
      <c r="AQ16" s="110">
        <v>38</v>
      </c>
      <c r="AR16" s="110">
        <v>0.007</v>
      </c>
      <c r="AS16" s="110">
        <v>0.3</v>
      </c>
      <c r="AT16" s="110">
        <v>0.81</v>
      </c>
      <c r="AU16" s="110">
        <v>7.5</v>
      </c>
      <c r="AV16" s="110">
        <v>0.4</v>
      </c>
      <c r="AW16" s="217">
        <v>0.1</v>
      </c>
      <c r="AX16" s="110">
        <v>0.14</v>
      </c>
      <c r="AY16" s="110">
        <v>0.15</v>
      </c>
      <c r="AZ16" s="110">
        <v>0.4</v>
      </c>
      <c r="BA16" s="110">
        <v>0.016</v>
      </c>
      <c r="BB16" s="110">
        <v>0.7</v>
      </c>
      <c r="BC16" s="110">
        <v>0.042</v>
      </c>
      <c r="BD16" s="110">
        <v>0.079</v>
      </c>
      <c r="BE16" s="107" t="s">
        <v>182</v>
      </c>
      <c r="BF16" s="104" t="s">
        <v>188</v>
      </c>
      <c r="BG16" s="111">
        <v>0.005</v>
      </c>
      <c r="BH16" s="104" t="s">
        <v>200</v>
      </c>
      <c r="BI16" s="104" t="s">
        <v>212</v>
      </c>
      <c r="BJ16" s="110">
        <v>2.2</v>
      </c>
      <c r="BK16" s="109">
        <v>0.11</v>
      </c>
      <c r="BL16" s="112">
        <v>0.29</v>
      </c>
      <c r="BM16" s="112">
        <v>0.12</v>
      </c>
      <c r="BN16" s="112">
        <v>0.11</v>
      </c>
      <c r="BO16" s="112">
        <v>0.33</v>
      </c>
      <c r="BP16" s="110">
        <v>0.35</v>
      </c>
      <c r="BQ16" s="111">
        <v>0.24</v>
      </c>
      <c r="BR16" s="111">
        <v>0.025</v>
      </c>
      <c r="BS16" s="104">
        <v>0.96</v>
      </c>
      <c r="BT16" s="104">
        <v>0.29</v>
      </c>
      <c r="BU16" s="105" t="s">
        <v>228</v>
      </c>
      <c r="BV16" s="113">
        <v>0.058</v>
      </c>
    </row>
    <row r="17" spans="2:74" ht="19.5" customHeight="1" thickBot="1">
      <c r="B17" s="28" t="s">
        <v>76</v>
      </c>
      <c r="C17" s="29" t="s">
        <v>144</v>
      </c>
      <c r="D17" s="74" t="s">
        <v>105</v>
      </c>
      <c r="E17" s="30">
        <v>30</v>
      </c>
      <c r="F17" s="30">
        <v>1</v>
      </c>
      <c r="G17" s="31">
        <v>28</v>
      </c>
      <c r="H17" s="31">
        <v>10</v>
      </c>
      <c r="I17" s="30">
        <v>0</v>
      </c>
      <c r="J17" s="30" t="s">
        <v>162</v>
      </c>
      <c r="K17" s="30" t="s">
        <v>105</v>
      </c>
      <c r="L17" s="30">
        <v>30</v>
      </c>
      <c r="M17" s="30">
        <v>1</v>
      </c>
      <c r="N17" s="30">
        <v>29</v>
      </c>
      <c r="O17" s="30">
        <v>9</v>
      </c>
      <c r="P17" s="30">
        <v>59</v>
      </c>
      <c r="Q17" s="179" t="s">
        <v>165</v>
      </c>
      <c r="R17" s="180">
        <v>2.2</v>
      </c>
      <c r="S17" s="180">
        <v>2.5</v>
      </c>
      <c r="T17" s="180">
        <v>54</v>
      </c>
      <c r="U17" s="180" t="s">
        <v>166</v>
      </c>
      <c r="V17" s="180">
        <v>1010.9</v>
      </c>
      <c r="W17" s="185">
        <v>5.9</v>
      </c>
      <c r="X17" s="184">
        <v>12.3</v>
      </c>
      <c r="Y17" s="200">
        <v>0.046</v>
      </c>
      <c r="Z17" s="181">
        <v>2.1</v>
      </c>
      <c r="AA17" s="181">
        <v>2.9</v>
      </c>
      <c r="AB17" s="182">
        <v>0.089</v>
      </c>
      <c r="AC17" s="181">
        <v>1.8</v>
      </c>
      <c r="AD17" s="181">
        <v>0.049</v>
      </c>
      <c r="AE17" s="181">
        <v>0.011</v>
      </c>
      <c r="AF17" s="185" t="s">
        <v>211</v>
      </c>
      <c r="AG17" s="186">
        <v>68</v>
      </c>
      <c r="AH17" s="181" t="s">
        <v>215</v>
      </c>
      <c r="AI17" s="219">
        <v>30</v>
      </c>
      <c r="AJ17" s="187">
        <v>42</v>
      </c>
      <c r="AK17" s="187">
        <v>9</v>
      </c>
      <c r="AL17" s="227" t="s">
        <v>181</v>
      </c>
      <c r="AM17" s="187">
        <v>0.8</v>
      </c>
      <c r="AN17" s="187">
        <v>1.3</v>
      </c>
      <c r="AO17" s="187">
        <v>0.5</v>
      </c>
      <c r="AP17" s="187">
        <v>3.6</v>
      </c>
      <c r="AQ17" s="187">
        <v>60</v>
      </c>
      <c r="AR17" s="187">
        <v>0.027</v>
      </c>
      <c r="AS17" s="187">
        <v>0.6</v>
      </c>
      <c r="AT17" s="187">
        <v>2</v>
      </c>
      <c r="AU17" s="187">
        <v>18</v>
      </c>
      <c r="AV17" s="187">
        <v>0.61</v>
      </c>
      <c r="AW17" s="219">
        <v>0.9</v>
      </c>
      <c r="AX17" s="187">
        <v>0.19</v>
      </c>
      <c r="AY17" s="187">
        <v>0.69</v>
      </c>
      <c r="AZ17" s="187">
        <v>0.56</v>
      </c>
      <c r="BA17" s="187">
        <v>0.035</v>
      </c>
      <c r="BB17" s="187">
        <v>0.8</v>
      </c>
      <c r="BC17" s="187">
        <v>0.032</v>
      </c>
      <c r="BD17" s="187">
        <v>0.051</v>
      </c>
      <c r="BE17" s="181" t="s">
        <v>182</v>
      </c>
      <c r="BF17" s="180" t="s">
        <v>188</v>
      </c>
      <c r="BG17" s="188">
        <v>1.3</v>
      </c>
      <c r="BH17" s="180" t="s">
        <v>200</v>
      </c>
      <c r="BI17" s="180" t="s">
        <v>212</v>
      </c>
      <c r="BJ17" s="187">
        <v>3.7</v>
      </c>
      <c r="BK17" s="186">
        <v>0.14</v>
      </c>
      <c r="BL17" s="189">
        <v>0.41</v>
      </c>
      <c r="BM17" s="189">
        <v>0.19</v>
      </c>
      <c r="BN17" s="189">
        <v>0.14</v>
      </c>
      <c r="BO17" s="189">
        <v>0.64</v>
      </c>
      <c r="BP17" s="187">
        <v>0.6</v>
      </c>
      <c r="BQ17" s="188">
        <v>0.41</v>
      </c>
      <c r="BR17" s="188">
        <v>0.065</v>
      </c>
      <c r="BS17" s="180">
        <v>1.5</v>
      </c>
      <c r="BT17" s="180">
        <v>0.44</v>
      </c>
      <c r="BU17" s="185" t="s">
        <v>228</v>
      </c>
      <c r="BV17" s="183">
        <v>0.14</v>
      </c>
    </row>
    <row r="18" spans="2:74" ht="19.5" customHeight="1">
      <c r="B18" s="25" t="s">
        <v>28</v>
      </c>
      <c r="C18" s="47" t="s">
        <v>143</v>
      </c>
      <c r="D18" s="64" t="s">
        <v>105</v>
      </c>
      <c r="E18" s="71">
        <v>30</v>
      </c>
      <c r="F18" s="71">
        <v>1</v>
      </c>
      <c r="G18" s="71">
        <v>29</v>
      </c>
      <c r="H18" s="33">
        <v>10</v>
      </c>
      <c r="I18" s="33">
        <v>0</v>
      </c>
      <c r="J18" s="33" t="s">
        <v>162</v>
      </c>
      <c r="K18" s="33" t="s">
        <v>105</v>
      </c>
      <c r="L18" s="33">
        <v>30</v>
      </c>
      <c r="M18" s="33">
        <v>1</v>
      </c>
      <c r="N18" s="33">
        <v>30</v>
      </c>
      <c r="O18" s="33">
        <v>9</v>
      </c>
      <c r="P18" s="33">
        <v>59</v>
      </c>
      <c r="Q18" s="147" t="s">
        <v>165</v>
      </c>
      <c r="R18" s="148">
        <v>5.2</v>
      </c>
      <c r="S18" s="148">
        <v>4.6</v>
      </c>
      <c r="T18" s="148">
        <v>60</v>
      </c>
      <c r="U18" s="148" t="s">
        <v>166</v>
      </c>
      <c r="V18" s="148">
        <v>1004.4</v>
      </c>
      <c r="W18" s="149">
        <v>13.7</v>
      </c>
      <c r="X18" s="150">
        <v>7.8</v>
      </c>
      <c r="Y18" s="201">
        <v>0.028</v>
      </c>
      <c r="Z18" s="151">
        <v>0.7</v>
      </c>
      <c r="AA18" s="151">
        <v>2.9</v>
      </c>
      <c r="AB18" s="152">
        <v>0.11</v>
      </c>
      <c r="AC18" s="151">
        <v>1.4</v>
      </c>
      <c r="AD18" s="151">
        <v>0.051</v>
      </c>
      <c r="AE18" s="151">
        <v>0.012</v>
      </c>
      <c r="AF18" s="149" t="s">
        <v>211</v>
      </c>
      <c r="AG18" s="153">
        <v>72</v>
      </c>
      <c r="AH18" s="154">
        <v>9</v>
      </c>
      <c r="AI18" s="222">
        <v>20</v>
      </c>
      <c r="AJ18" s="154">
        <v>36</v>
      </c>
      <c r="AK18" s="154">
        <v>15</v>
      </c>
      <c r="AL18" s="228" t="s">
        <v>181</v>
      </c>
      <c r="AM18" s="154">
        <v>1</v>
      </c>
      <c r="AN18" s="154">
        <v>0.82</v>
      </c>
      <c r="AO18" s="154">
        <v>1.7</v>
      </c>
      <c r="AP18" s="154">
        <v>4.3</v>
      </c>
      <c r="AQ18" s="154">
        <v>61</v>
      </c>
      <c r="AR18" s="154">
        <v>0.015</v>
      </c>
      <c r="AS18" s="154">
        <v>0.6</v>
      </c>
      <c r="AT18" s="154">
        <v>1.3</v>
      </c>
      <c r="AU18" s="154">
        <v>19</v>
      </c>
      <c r="AV18" s="154">
        <v>0.68</v>
      </c>
      <c r="AW18" s="195" t="s">
        <v>217</v>
      </c>
      <c r="AX18" s="154">
        <v>0.2</v>
      </c>
      <c r="AY18" s="154">
        <v>0.45</v>
      </c>
      <c r="AZ18" s="154">
        <v>0.33</v>
      </c>
      <c r="BA18" s="154">
        <v>0.038</v>
      </c>
      <c r="BB18" s="154">
        <v>0.8</v>
      </c>
      <c r="BC18" s="154">
        <v>0.018</v>
      </c>
      <c r="BD18" s="154">
        <v>0.028</v>
      </c>
      <c r="BE18" s="151" t="s">
        <v>182</v>
      </c>
      <c r="BF18" s="148" t="s">
        <v>188</v>
      </c>
      <c r="BG18" s="155">
        <v>1.6</v>
      </c>
      <c r="BH18" s="148" t="s">
        <v>200</v>
      </c>
      <c r="BI18" s="148" t="s">
        <v>212</v>
      </c>
      <c r="BJ18" s="154">
        <v>4.7</v>
      </c>
      <c r="BK18" s="153">
        <v>0.13</v>
      </c>
      <c r="BL18" s="100">
        <v>0.3</v>
      </c>
      <c r="BM18" s="100">
        <v>0.15</v>
      </c>
      <c r="BN18" s="100">
        <v>0.11</v>
      </c>
      <c r="BO18" s="100">
        <v>0.44</v>
      </c>
      <c r="BP18" s="154">
        <v>0.38</v>
      </c>
      <c r="BQ18" s="155">
        <v>0.32</v>
      </c>
      <c r="BR18" s="155">
        <v>0.037</v>
      </c>
      <c r="BS18" s="148">
        <v>1.1</v>
      </c>
      <c r="BT18" s="148">
        <v>0.3</v>
      </c>
      <c r="BU18" s="116" t="s">
        <v>228</v>
      </c>
      <c r="BV18" s="156">
        <v>0.11</v>
      </c>
    </row>
    <row r="19" spans="2:74" ht="19.5" customHeight="1">
      <c r="B19" s="25" t="s">
        <v>28</v>
      </c>
      <c r="C19" s="32" t="s">
        <v>142</v>
      </c>
      <c r="D19" s="64" t="s">
        <v>105</v>
      </c>
      <c r="E19" s="55">
        <v>30</v>
      </c>
      <c r="F19" s="55">
        <v>1</v>
      </c>
      <c r="G19" s="55">
        <v>30</v>
      </c>
      <c r="H19" s="33">
        <v>10</v>
      </c>
      <c r="I19" s="33">
        <v>0</v>
      </c>
      <c r="J19" s="33" t="s">
        <v>162</v>
      </c>
      <c r="K19" s="33" t="s">
        <v>105</v>
      </c>
      <c r="L19" s="33">
        <v>30</v>
      </c>
      <c r="M19" s="33">
        <v>1</v>
      </c>
      <c r="N19" s="33">
        <v>31</v>
      </c>
      <c r="O19" s="33">
        <v>9</v>
      </c>
      <c r="P19" s="33">
        <v>59</v>
      </c>
      <c r="Q19" s="147" t="s">
        <v>165</v>
      </c>
      <c r="R19" s="148">
        <v>4.6</v>
      </c>
      <c r="S19" s="148">
        <v>2.8</v>
      </c>
      <c r="T19" s="148">
        <v>56</v>
      </c>
      <c r="U19" s="148" t="s">
        <v>166</v>
      </c>
      <c r="V19" s="148">
        <v>1011.5</v>
      </c>
      <c r="W19" s="149">
        <v>15</v>
      </c>
      <c r="X19" s="150">
        <v>4.7</v>
      </c>
      <c r="Y19" s="201">
        <v>0.022</v>
      </c>
      <c r="Z19" s="151">
        <v>0.39</v>
      </c>
      <c r="AA19" s="151">
        <v>1.4</v>
      </c>
      <c r="AB19" s="152">
        <v>0.051</v>
      </c>
      <c r="AC19" s="151">
        <v>0.76</v>
      </c>
      <c r="AD19" s="151">
        <v>0.028</v>
      </c>
      <c r="AE19" s="151" t="s">
        <v>213</v>
      </c>
      <c r="AF19" s="149" t="s">
        <v>211</v>
      </c>
      <c r="AG19" s="153">
        <v>31</v>
      </c>
      <c r="AH19" s="151" t="s">
        <v>215</v>
      </c>
      <c r="AI19" s="222">
        <v>20</v>
      </c>
      <c r="AJ19" s="154">
        <v>17</v>
      </c>
      <c r="AK19" s="154">
        <v>9</v>
      </c>
      <c r="AL19" s="228" t="s">
        <v>181</v>
      </c>
      <c r="AM19" s="154">
        <v>0.7</v>
      </c>
      <c r="AN19" s="154">
        <v>0.28</v>
      </c>
      <c r="AO19" s="154">
        <v>0.5</v>
      </c>
      <c r="AP19" s="154">
        <v>3.2</v>
      </c>
      <c r="AQ19" s="154">
        <v>44</v>
      </c>
      <c r="AR19" s="151" t="s">
        <v>201</v>
      </c>
      <c r="AS19" s="154">
        <v>0.3</v>
      </c>
      <c r="AT19" s="154">
        <v>0.86</v>
      </c>
      <c r="AU19" s="154">
        <v>11</v>
      </c>
      <c r="AV19" s="154">
        <v>0.39</v>
      </c>
      <c r="AW19" s="222">
        <v>0.3</v>
      </c>
      <c r="AX19" s="154">
        <v>0.071</v>
      </c>
      <c r="AY19" s="154">
        <v>0.22</v>
      </c>
      <c r="AZ19" s="154">
        <v>0.25</v>
      </c>
      <c r="BA19" s="154">
        <v>0.012</v>
      </c>
      <c r="BB19" s="154">
        <v>0.7</v>
      </c>
      <c r="BC19" s="154">
        <v>0.012</v>
      </c>
      <c r="BD19" s="154">
        <v>0.021</v>
      </c>
      <c r="BE19" s="151" t="s">
        <v>182</v>
      </c>
      <c r="BF19" s="148" t="s">
        <v>188</v>
      </c>
      <c r="BG19" s="155">
        <v>0.5</v>
      </c>
      <c r="BH19" s="148" t="s">
        <v>200</v>
      </c>
      <c r="BI19" s="148" t="s">
        <v>212</v>
      </c>
      <c r="BJ19" s="154">
        <v>2.2</v>
      </c>
      <c r="BK19" s="153">
        <v>0.14</v>
      </c>
      <c r="BL19" s="100">
        <v>0.43</v>
      </c>
      <c r="BM19" s="100">
        <v>0.14</v>
      </c>
      <c r="BN19" s="100">
        <v>0.13</v>
      </c>
      <c r="BO19" s="100">
        <v>0.33</v>
      </c>
      <c r="BP19" s="154">
        <v>0.25</v>
      </c>
      <c r="BQ19" s="155">
        <v>0.31</v>
      </c>
      <c r="BR19" s="155">
        <v>0.056</v>
      </c>
      <c r="BS19" s="148">
        <v>1.2</v>
      </c>
      <c r="BT19" s="148">
        <v>0.29</v>
      </c>
      <c r="BU19" s="121" t="s">
        <v>228</v>
      </c>
      <c r="BV19" s="156">
        <v>0.07</v>
      </c>
    </row>
    <row r="20" spans="2:74" ht="19.5" customHeight="1">
      <c r="B20" s="16" t="s">
        <v>28</v>
      </c>
      <c r="C20" s="34" t="s">
        <v>141</v>
      </c>
      <c r="D20" s="65" t="s">
        <v>105</v>
      </c>
      <c r="E20" s="35">
        <v>30</v>
      </c>
      <c r="F20" s="35">
        <v>1</v>
      </c>
      <c r="G20" s="37">
        <v>31</v>
      </c>
      <c r="H20" s="35">
        <v>10</v>
      </c>
      <c r="I20" s="35">
        <v>0</v>
      </c>
      <c r="J20" s="35" t="s">
        <v>162</v>
      </c>
      <c r="K20" s="35" t="s">
        <v>105</v>
      </c>
      <c r="L20" s="35">
        <v>30</v>
      </c>
      <c r="M20" s="35">
        <v>2</v>
      </c>
      <c r="N20" s="35">
        <v>1</v>
      </c>
      <c r="O20" s="35">
        <v>9</v>
      </c>
      <c r="P20" s="35">
        <v>59</v>
      </c>
      <c r="Q20" s="168" t="s">
        <v>165</v>
      </c>
      <c r="R20" s="169">
        <v>3.7</v>
      </c>
      <c r="S20" s="169">
        <v>4.2</v>
      </c>
      <c r="T20" s="169">
        <v>53</v>
      </c>
      <c r="U20" s="169" t="s">
        <v>166</v>
      </c>
      <c r="V20" s="169">
        <v>1017.1</v>
      </c>
      <c r="W20" s="170">
        <v>12.6</v>
      </c>
      <c r="X20" s="171">
        <v>6.7</v>
      </c>
      <c r="Y20" s="202">
        <v>0.064</v>
      </c>
      <c r="Z20" s="172">
        <v>0.5</v>
      </c>
      <c r="AA20" s="172">
        <v>2</v>
      </c>
      <c r="AB20" s="173">
        <v>0.094</v>
      </c>
      <c r="AC20" s="172">
        <v>1</v>
      </c>
      <c r="AD20" s="172">
        <v>0.04</v>
      </c>
      <c r="AE20" s="172" t="s">
        <v>213</v>
      </c>
      <c r="AF20" s="170" t="s">
        <v>211</v>
      </c>
      <c r="AG20" s="174">
        <v>52</v>
      </c>
      <c r="AH20" s="175">
        <v>10</v>
      </c>
      <c r="AI20" s="224">
        <v>20</v>
      </c>
      <c r="AJ20" s="175">
        <v>30</v>
      </c>
      <c r="AK20" s="175">
        <v>14</v>
      </c>
      <c r="AL20" s="229" t="s">
        <v>181</v>
      </c>
      <c r="AM20" s="175">
        <v>3.3</v>
      </c>
      <c r="AN20" s="175">
        <v>0.6</v>
      </c>
      <c r="AO20" s="175">
        <v>0.8</v>
      </c>
      <c r="AP20" s="175">
        <v>4.5</v>
      </c>
      <c r="AQ20" s="175">
        <v>52</v>
      </c>
      <c r="AR20" s="175">
        <v>0.008</v>
      </c>
      <c r="AS20" s="175">
        <v>0.4</v>
      </c>
      <c r="AT20" s="175">
        <v>1.3</v>
      </c>
      <c r="AU20" s="175">
        <v>15</v>
      </c>
      <c r="AV20" s="175">
        <v>0.33</v>
      </c>
      <c r="AW20" s="224">
        <v>0.3</v>
      </c>
      <c r="AX20" s="175">
        <v>0.14</v>
      </c>
      <c r="AY20" s="175">
        <v>0.27</v>
      </c>
      <c r="AZ20" s="175">
        <v>0.39</v>
      </c>
      <c r="BA20" s="175">
        <v>0.021</v>
      </c>
      <c r="BB20" s="175">
        <v>0.9</v>
      </c>
      <c r="BC20" s="175">
        <v>0.025</v>
      </c>
      <c r="BD20" s="175">
        <v>0.034</v>
      </c>
      <c r="BE20" s="172" t="s">
        <v>182</v>
      </c>
      <c r="BF20" s="169" t="s">
        <v>188</v>
      </c>
      <c r="BG20" s="176">
        <v>0.14</v>
      </c>
      <c r="BH20" s="169" t="s">
        <v>200</v>
      </c>
      <c r="BI20" s="169" t="s">
        <v>212</v>
      </c>
      <c r="BJ20" s="175">
        <v>3.5</v>
      </c>
      <c r="BK20" s="174">
        <v>0.05</v>
      </c>
      <c r="BL20" s="177">
        <v>0.46</v>
      </c>
      <c r="BM20" s="177">
        <v>0.23</v>
      </c>
      <c r="BN20" s="177">
        <v>0.15</v>
      </c>
      <c r="BO20" s="177">
        <v>0.53</v>
      </c>
      <c r="BP20" s="175">
        <v>0.35</v>
      </c>
      <c r="BQ20" s="176">
        <v>0.44</v>
      </c>
      <c r="BR20" s="176">
        <v>0.079</v>
      </c>
      <c r="BS20" s="169">
        <v>1.4</v>
      </c>
      <c r="BT20" s="169">
        <v>0.34</v>
      </c>
      <c r="BU20" s="170" t="s">
        <v>228</v>
      </c>
      <c r="BV20" s="178">
        <v>0.095</v>
      </c>
    </row>
    <row r="21" spans="2:74" ht="19.5" customHeight="1">
      <c r="B21" s="39"/>
      <c r="C21" s="40"/>
      <c r="D21" s="40"/>
      <c r="E21" s="40"/>
      <c r="F21" s="40"/>
      <c r="G21" s="76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51" t="s">
        <v>0</v>
      </c>
      <c r="C23" s="252"/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2"/>
      <c r="R23" s="243"/>
      <c r="S23" s="243"/>
      <c r="T23" s="243"/>
      <c r="U23" s="243"/>
      <c r="V23" s="243"/>
      <c r="W23" s="244"/>
      <c r="X23" s="41"/>
      <c r="Y23" s="24">
        <v>0.018</v>
      </c>
      <c r="Z23" s="23">
        <v>0.024</v>
      </c>
      <c r="AA23" s="23">
        <v>0.023</v>
      </c>
      <c r="AB23" s="24">
        <v>0.0095</v>
      </c>
      <c r="AC23" s="23">
        <v>0.0071</v>
      </c>
      <c r="AD23" s="23">
        <v>0.023</v>
      </c>
      <c r="AE23" s="23">
        <v>0.0087</v>
      </c>
      <c r="AF23" s="20">
        <v>0.062</v>
      </c>
      <c r="AG23" s="24">
        <v>8</v>
      </c>
      <c r="AH23" s="23">
        <v>5</v>
      </c>
      <c r="AI23" s="23">
        <v>10</v>
      </c>
      <c r="AJ23" s="23">
        <v>0.9</v>
      </c>
      <c r="AK23" s="23">
        <v>6</v>
      </c>
      <c r="AL23" s="23">
        <v>0.02</v>
      </c>
      <c r="AM23" s="23">
        <v>0.6</v>
      </c>
      <c r="AN23" s="23">
        <v>0.06</v>
      </c>
      <c r="AO23" s="23">
        <v>0.1</v>
      </c>
      <c r="AP23" s="23">
        <v>0.1</v>
      </c>
      <c r="AQ23" s="23">
        <v>1</v>
      </c>
      <c r="AR23" s="23">
        <v>0.007</v>
      </c>
      <c r="AS23" s="23">
        <v>0.1</v>
      </c>
      <c r="AT23" s="23">
        <v>0.07</v>
      </c>
      <c r="AU23" s="23">
        <v>0.6</v>
      </c>
      <c r="AV23" s="23">
        <v>0.08</v>
      </c>
      <c r="AW23" s="23">
        <v>0.1</v>
      </c>
      <c r="AX23" s="23">
        <v>0.009</v>
      </c>
      <c r="AY23" s="23">
        <v>0.01</v>
      </c>
      <c r="AZ23" s="23">
        <v>0.007</v>
      </c>
      <c r="BA23" s="23">
        <v>0.001</v>
      </c>
      <c r="BB23" s="23">
        <v>0.3</v>
      </c>
      <c r="BC23" s="23">
        <v>0.005</v>
      </c>
      <c r="BD23" s="23">
        <v>0.004</v>
      </c>
      <c r="BE23" s="23">
        <v>0.001</v>
      </c>
      <c r="BF23" s="21">
        <v>0.01</v>
      </c>
      <c r="BG23" s="42">
        <v>0.002</v>
      </c>
      <c r="BH23" s="42">
        <v>0.005</v>
      </c>
      <c r="BI23" s="42">
        <v>0.008</v>
      </c>
      <c r="BJ23" s="43">
        <v>0.06</v>
      </c>
      <c r="BK23" s="22">
        <v>0.01</v>
      </c>
      <c r="BL23" s="24">
        <v>0.02</v>
      </c>
      <c r="BM23" s="24">
        <v>0.03</v>
      </c>
      <c r="BN23" s="24">
        <v>0.04</v>
      </c>
      <c r="BO23" s="96" t="s">
        <v>161</v>
      </c>
      <c r="BP23" s="23">
        <v>0.005</v>
      </c>
      <c r="BQ23" s="21">
        <v>0.005</v>
      </c>
      <c r="BR23" s="21">
        <v>0.005</v>
      </c>
      <c r="BS23" s="21"/>
      <c r="BT23" s="21"/>
      <c r="BU23" s="20"/>
      <c r="BV23" s="58">
        <v>0.009</v>
      </c>
    </row>
    <row r="24" spans="2:74" ht="19.5" customHeight="1">
      <c r="B24" s="253" t="s">
        <v>1</v>
      </c>
      <c r="C24" s="254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  <c r="Q24" s="245"/>
      <c r="R24" s="246"/>
      <c r="S24" s="246"/>
      <c r="T24" s="246"/>
      <c r="U24" s="246"/>
      <c r="V24" s="246"/>
      <c r="W24" s="247"/>
      <c r="X24" s="44"/>
      <c r="Y24" s="38">
        <v>0.061</v>
      </c>
      <c r="Z24" s="37">
        <v>0.08</v>
      </c>
      <c r="AA24" s="37">
        <v>0.077</v>
      </c>
      <c r="AB24" s="38">
        <v>0.032</v>
      </c>
      <c r="AC24" s="37">
        <v>0.024</v>
      </c>
      <c r="AD24" s="37">
        <v>0.077</v>
      </c>
      <c r="AE24" s="37">
        <v>0.029</v>
      </c>
      <c r="AF24" s="34">
        <v>0.21</v>
      </c>
      <c r="AG24" s="38">
        <v>26</v>
      </c>
      <c r="AH24" s="37">
        <v>17</v>
      </c>
      <c r="AI24" s="37">
        <v>30</v>
      </c>
      <c r="AJ24" s="37">
        <v>3.1</v>
      </c>
      <c r="AK24" s="37">
        <v>21</v>
      </c>
      <c r="AL24" s="37">
        <v>0.05</v>
      </c>
      <c r="AM24" s="37">
        <v>1.9</v>
      </c>
      <c r="AN24" s="37">
        <v>0.19</v>
      </c>
      <c r="AO24" s="37">
        <v>0.5</v>
      </c>
      <c r="AP24" s="37">
        <v>0.4</v>
      </c>
      <c r="AQ24" s="37">
        <v>5</v>
      </c>
      <c r="AR24" s="37">
        <v>0.023</v>
      </c>
      <c r="AS24" s="37">
        <v>0.5</v>
      </c>
      <c r="AT24" s="37">
        <v>0.23</v>
      </c>
      <c r="AU24" s="37">
        <v>2</v>
      </c>
      <c r="AV24" s="37">
        <v>0.26</v>
      </c>
      <c r="AW24" s="37">
        <v>0.3</v>
      </c>
      <c r="AX24" s="37">
        <v>0.031</v>
      </c>
      <c r="AY24" s="37">
        <v>0.05</v>
      </c>
      <c r="AZ24" s="37">
        <v>0.022</v>
      </c>
      <c r="BA24" s="37">
        <v>0.005</v>
      </c>
      <c r="BB24" s="37">
        <v>0.9</v>
      </c>
      <c r="BC24" s="37">
        <v>0.018</v>
      </c>
      <c r="BD24" s="37">
        <v>0.012</v>
      </c>
      <c r="BE24" s="37">
        <v>0.003</v>
      </c>
      <c r="BF24" s="35">
        <v>0.04</v>
      </c>
      <c r="BG24" s="35">
        <v>0.007</v>
      </c>
      <c r="BH24" s="35">
        <v>0.016</v>
      </c>
      <c r="BI24" s="35">
        <v>0.027</v>
      </c>
      <c r="BJ24" s="37">
        <v>0.19</v>
      </c>
      <c r="BK24" s="36">
        <v>0.03</v>
      </c>
      <c r="BL24" s="38">
        <v>0.05</v>
      </c>
      <c r="BM24" s="38">
        <v>0.1</v>
      </c>
      <c r="BN24" s="38">
        <v>0.12</v>
      </c>
      <c r="BO24" s="173" t="s">
        <v>161</v>
      </c>
      <c r="BP24" s="37">
        <v>0.017</v>
      </c>
      <c r="BQ24" s="35">
        <v>0.017</v>
      </c>
      <c r="BR24" s="35">
        <v>0.017</v>
      </c>
      <c r="BS24" s="35"/>
      <c r="BT24" s="35"/>
      <c r="BU24" s="34"/>
      <c r="BV24" s="57">
        <v>0.031</v>
      </c>
    </row>
    <row r="25" spans="2:74" ht="19.5" customHeight="1">
      <c r="B25" s="255" t="s">
        <v>29</v>
      </c>
      <c r="C25" s="249"/>
      <c r="D25" s="250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48"/>
      <c r="Q25" s="239"/>
      <c r="R25" s="236"/>
      <c r="S25" s="236"/>
      <c r="T25" s="236"/>
      <c r="U25" s="236"/>
      <c r="V25" s="236"/>
      <c r="W25" s="248"/>
      <c r="X25" s="248"/>
      <c r="Y25" s="236"/>
      <c r="Z25" s="236"/>
      <c r="AA25" s="258"/>
      <c r="AB25" s="236"/>
      <c r="AC25" s="236"/>
      <c r="AD25" s="236"/>
      <c r="AE25" s="236"/>
      <c r="AF25" s="236"/>
      <c r="AG25" s="239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9"/>
      <c r="BL25" s="236"/>
      <c r="BM25" s="236"/>
      <c r="BN25" s="236"/>
      <c r="BO25" s="236"/>
      <c r="BP25" s="236"/>
      <c r="BQ25" s="236"/>
      <c r="BR25" s="236"/>
      <c r="BS25" s="236"/>
      <c r="BT25" s="236"/>
      <c r="BU25" s="258"/>
      <c r="BV25" s="261"/>
    </row>
    <row r="26" spans="2:74" ht="19.5" customHeight="1">
      <c r="B26" s="255"/>
      <c r="C26" s="249"/>
      <c r="D26" s="255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49"/>
      <c r="Q26" s="240"/>
      <c r="R26" s="237"/>
      <c r="S26" s="237"/>
      <c r="T26" s="237"/>
      <c r="U26" s="237"/>
      <c r="V26" s="237"/>
      <c r="W26" s="249"/>
      <c r="X26" s="249"/>
      <c r="Y26" s="237"/>
      <c r="Z26" s="237"/>
      <c r="AA26" s="259"/>
      <c r="AB26" s="237"/>
      <c r="AC26" s="237"/>
      <c r="AD26" s="237"/>
      <c r="AE26" s="237"/>
      <c r="AF26" s="237"/>
      <c r="AG26" s="240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40"/>
      <c r="BL26" s="237"/>
      <c r="BM26" s="237"/>
      <c r="BN26" s="237"/>
      <c r="BO26" s="237"/>
      <c r="BP26" s="237"/>
      <c r="BQ26" s="237"/>
      <c r="BR26" s="237"/>
      <c r="BS26" s="237"/>
      <c r="BT26" s="237"/>
      <c r="BU26" s="259"/>
      <c r="BV26" s="262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41"/>
      <c r="R27" s="238"/>
      <c r="S27" s="238"/>
      <c r="T27" s="238"/>
      <c r="U27" s="238"/>
      <c r="V27" s="238"/>
      <c r="W27" s="232"/>
      <c r="X27" s="232"/>
      <c r="Y27" s="238"/>
      <c r="Z27" s="238"/>
      <c r="AA27" s="260"/>
      <c r="AB27" s="238"/>
      <c r="AC27" s="238"/>
      <c r="AD27" s="238"/>
      <c r="AE27" s="238"/>
      <c r="AF27" s="238"/>
      <c r="AG27" s="241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41"/>
      <c r="BL27" s="238"/>
      <c r="BM27" s="238"/>
      <c r="BN27" s="238"/>
      <c r="BO27" s="238"/>
      <c r="BP27" s="238"/>
      <c r="BQ27" s="238"/>
      <c r="BR27" s="238"/>
      <c r="BS27" s="238"/>
      <c r="BT27" s="238"/>
      <c r="BU27" s="260"/>
      <c r="BV27" s="233"/>
    </row>
    <row r="28" spans="2:74" ht="19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ht="17.25">
      <c r="A29" s="45" t="s">
        <v>38</v>
      </c>
      <c r="B29" s="5"/>
      <c r="C29" s="5"/>
      <c r="D29" s="4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4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67" t="s">
        <v>97</v>
      </c>
      <c r="B30" s="5"/>
      <c r="C30" s="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8"/>
      <c r="S30" s="68"/>
      <c r="T30" s="68"/>
      <c r="U30" s="68"/>
      <c r="V30" s="68"/>
      <c r="W30" s="68"/>
      <c r="X30" s="67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67" t="s">
        <v>155</v>
      </c>
      <c r="B31" s="5"/>
      <c r="C31" s="5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85" t="s">
        <v>157</v>
      </c>
      <c r="B32" s="5"/>
      <c r="C32" s="83"/>
      <c r="D32" s="8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86"/>
      <c r="AH32" s="83"/>
      <c r="AI32" s="68"/>
      <c r="AJ32" s="5"/>
      <c r="AK32" s="5"/>
      <c r="AL32" s="84" t="s">
        <v>156</v>
      </c>
      <c r="AM32" s="8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COUNTIF(AG7:AG20,"&lt;8")</f>
        <v>0</v>
      </c>
      <c r="AH34">
        <f>COUNTIF(AH7:AH20,"&lt;5")</f>
        <v>0</v>
      </c>
      <c r="AI34">
        <f>COUNTIF(AI7:AI20,"&lt;10")</f>
        <v>0</v>
      </c>
      <c r="AJ34">
        <f>COUNTIF(AJ7:AJ20,"&lt;0.9")</f>
        <v>0</v>
      </c>
      <c r="AK34">
        <f>COUNTIF(AK7:AK20,"&lt;6")</f>
        <v>0</v>
      </c>
      <c r="AL34">
        <f>COUNTIF(AL7:AL20,"&lt;0.02")</f>
        <v>0</v>
      </c>
      <c r="AM34">
        <f>COUNTIF(AM7:AM20,"&lt;0.6")</f>
        <v>0</v>
      </c>
      <c r="AN34">
        <f>COUNTIF(AN7:AN20,"&lt;0.06")</f>
        <v>0</v>
      </c>
      <c r="AO34">
        <f>COUNTIF(AO7:AO20,"&lt;0.1")</f>
        <v>0</v>
      </c>
      <c r="AP34">
        <f>COUNTIF(AP7:AP20,"&lt;0.1")</f>
        <v>0</v>
      </c>
      <c r="AQ34">
        <f>COUNTIF(AQ7:AQ20,"&lt;1")</f>
        <v>0</v>
      </c>
      <c r="AR34">
        <f>COUNTIF(AR7:AR20,"&lt;0.007")</f>
        <v>0</v>
      </c>
      <c r="AS34">
        <f>COUNTIF(AS7:AS20,"&lt;0.1")</f>
        <v>0</v>
      </c>
      <c r="AT34">
        <f>COUNTIF(AT7:AT20,"&lt;0.07")</f>
        <v>0</v>
      </c>
      <c r="AU34">
        <f>COUNTIF(AU7:AU20,"&lt;0.06")</f>
        <v>0</v>
      </c>
      <c r="AV34">
        <f>COUNTIF(AV7:AV20,"&lt;0.08")</f>
        <v>0</v>
      </c>
      <c r="AW34">
        <f>COUNTIF(AW7:AW20,"&lt;0.1")</f>
        <v>0</v>
      </c>
      <c r="AX34">
        <f>COUNTIF(AX7:AX20,"&lt;0.009")</f>
        <v>0</v>
      </c>
      <c r="AY34">
        <f>COUNTIF(AY7:AY20,"&lt;0.01")</f>
        <v>0</v>
      </c>
      <c r="AZ34">
        <f>COUNTIF(AZ7:AZ20,"&lt;0.007")</f>
        <v>0</v>
      </c>
      <c r="BA34">
        <f>COUNTIF(BA7:BA20,"&lt;0.001")</f>
        <v>0</v>
      </c>
      <c r="BB34">
        <f>COUNTIF(BB7:BB20,"&lt;0.3")</f>
        <v>0</v>
      </c>
      <c r="BC34">
        <f>COUNTIF(BC7:BC20,"&lt;0.005")</f>
        <v>0</v>
      </c>
      <c r="BD34">
        <f>COUNTIF(BD7:BD20,"&lt;0.004")</f>
        <v>0</v>
      </c>
      <c r="BE34">
        <f>COUNTIF(BE7:BE20,"&lt;0.001")</f>
        <v>0</v>
      </c>
      <c r="BF34">
        <f>COUNTIF(BF7:BF20,"&lt;0.01")</f>
        <v>0</v>
      </c>
      <c r="BG34">
        <f>COUNTIF(BG7:BG20,"&lt;0.002")</f>
        <v>0</v>
      </c>
      <c r="BH34">
        <f>COUNTIF(BH7:BH20,"&lt;0.005")</f>
        <v>0</v>
      </c>
      <c r="BI34">
        <f>COUNTIF(BI7:BI20,"&lt;0.008")</f>
        <v>0</v>
      </c>
      <c r="BJ34">
        <f>COUNTIF(BJ7:BJ20,"&lt;0.06")</f>
        <v>0</v>
      </c>
      <c r="BK34">
        <f>COUNTIF(BK7:BK20,"&lt;0.01")</f>
        <v>0</v>
      </c>
      <c r="BL34">
        <f>COUNTIF(BL7:BL20,"&lt;0.02")</f>
        <v>0</v>
      </c>
      <c r="BM34">
        <f>COUNTIF(BM7:BM20,"&lt;0.03")</f>
        <v>0</v>
      </c>
      <c r="BN34">
        <f>COUNTIF(BN7:BN20,"&lt;0.04")</f>
        <v>0</v>
      </c>
      <c r="BP34">
        <f>COUNTIF(BP7:BP20,"&lt;0.005")</f>
        <v>0</v>
      </c>
      <c r="BQ34">
        <f>COUNTIF(BQ7:BQ20,"&lt;0.005")</f>
        <v>0</v>
      </c>
      <c r="BR34">
        <f>COUNTIF(BR7:BR20,"&lt;0.005")</f>
        <v>0</v>
      </c>
      <c r="BV34">
        <f>COUNTIF(BV7:BV20,"&lt;0.009")</f>
        <v>0</v>
      </c>
    </row>
  </sheetData>
  <sheetProtection/>
  <mergeCells count="75"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E25:BE27"/>
    <mergeCell ref="BF25:BF27"/>
    <mergeCell ref="BG25:BG27"/>
    <mergeCell ref="BH25:BH27"/>
    <mergeCell ref="AU25:AU27"/>
    <mergeCell ref="AV25:AV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G25:AG27"/>
    <mergeCell ref="AH25:AH27"/>
    <mergeCell ref="AI25:AI27"/>
    <mergeCell ref="AJ25:AJ27"/>
    <mergeCell ref="W25:W27"/>
    <mergeCell ref="X25:X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Y25:Y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AG4:BJ4"/>
    <mergeCell ref="BK4:BU4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2018-08-15T07:06:54Z</dcterms:modified>
  <cp:category/>
  <cp:version/>
  <cp:contentType/>
  <cp:contentStatus/>
</cp:coreProperties>
</file>