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4110" activeTab="0"/>
  </bookViews>
  <sheets>
    <sheet name="成分分析【①分析条件】" sheetId="1" r:id="rId1"/>
    <sheet name="成分分析【②分析結果】" sheetId="2" r:id="rId2"/>
    <sheet name="4段FP入力・計算表" sheetId="3" r:id="rId3"/>
    <sheet name="4段FP入力・計算表(記入例)" sheetId="4" r:id="rId4"/>
    <sheet name="自動測定機" sheetId="5" r:id="rId5"/>
  </sheets>
  <definedNames>
    <definedName name="_xlnm.Print_Area" localSheetId="2">'4段FP入力・計算表'!$A$1:$BV$38</definedName>
    <definedName name="_xlnm.Print_Area" localSheetId="4">'自動測定機'!$A$1:$T$366</definedName>
    <definedName name="_xlnm.Print_Area" localSheetId="0">'成分分析【①分析条件】'!$A$1:$K$97</definedName>
    <definedName name="_xlnm.Print_Area" localSheetId="1">'成分分析【②分析結果】'!$A$1:$BB$30</definedName>
  </definedNames>
  <calcPr fullCalcOnLoad="1"/>
</workbook>
</file>

<file path=xl/comments4.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<sst xmlns="http://schemas.openxmlformats.org/spreadsheetml/2006/main" count="1832" uniqueCount="676">
  <si>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</si>
  <si>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</si>
  <si>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</si>
  <si>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</si>
  <si>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</si>
  <si>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</si>
  <si>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</si>
  <si>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</si>
  <si>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</si>
  <si>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</si>
  <si>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</si>
  <si>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</si>
  <si>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</si>
  <si>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</si>
  <si>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</si>
  <si>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</si>
  <si>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</si>
  <si>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</si>
  <si>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</si>
  <si>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</si>
  <si>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</si>
  <si>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</si>
  <si>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</si>
  <si>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</si>
  <si>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</si>
  <si>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</si>
  <si>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</si>
  <si>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</si>
  <si>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</si>
  <si>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</si>
  <si>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</si>
  <si>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</si>
  <si>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</si>
  <si>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</si>
  <si>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</si>
  <si>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</si>
  <si>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</si>
  <si>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</si>
  <si>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</si>
  <si>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</si>
  <si>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</si>
  <si>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</si>
  <si>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</si>
  <si>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</si>
  <si>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</si>
  <si>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</si>
  <si>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</si>
  <si>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</si>
  <si>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</si>
  <si>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</si>
  <si>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</si>
  <si>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</si>
  <si>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</si>
  <si>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</si>
  <si>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</si>
  <si>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</si>
  <si>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</si>
  <si>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</si>
  <si>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</si>
  <si>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</si>
  <si>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</si>
  <si>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</si>
  <si>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</si>
  <si>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</si>
  <si>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</si>
  <si>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</si>
  <si>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</si>
  <si>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</si>
  <si>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</si>
  <si>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</si>
  <si>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</si>
  <si>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</si>
  <si>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</si>
  <si>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</si>
  <si>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</si>
  <si>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</si>
  <si>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</si>
  <si>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</si>
  <si>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</si>
  <si>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</si>
  <si>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</si>
  <si>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</si>
  <si>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</si>
  <si>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</si>
  <si>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</si>
  <si>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</si>
  <si>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</si>
  <si>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</si>
  <si>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</si>
  <si>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</si>
  <si>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</si>
  <si>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</si>
  <si>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FRM2025</t>
  </si>
  <si>
    <t>FRM2000</t>
  </si>
  <si>
    <t>MCI</t>
  </si>
  <si>
    <t>MCAS-SJA</t>
  </si>
  <si>
    <t>PTFE</t>
  </si>
  <si>
    <t>石英</t>
  </si>
  <si>
    <t>Whatman　PM2.5 エアモニタリング用フィルター46.2mm　2μm</t>
  </si>
  <si>
    <t>Pall Teflo 47mmΦ　2.0μm</t>
  </si>
  <si>
    <t>Pall flex 2500QAT-UP 47mmΦ</t>
  </si>
  <si>
    <t>温度（℃）</t>
  </si>
  <si>
    <t>21.5±1.5</t>
  </si>
  <si>
    <t>35±5</t>
  </si>
  <si>
    <t>Sartorius</t>
  </si>
  <si>
    <t>METTLER TOLEDO</t>
  </si>
  <si>
    <t>MSE6.6S-000-DF</t>
  </si>
  <si>
    <t>M5P-5</t>
  </si>
  <si>
    <t>MX-5</t>
  </si>
  <si>
    <t>エー・アンド・デー</t>
  </si>
  <si>
    <t>BM-20</t>
  </si>
  <si>
    <t>MC-5</t>
  </si>
  <si>
    <t>SE2-F</t>
  </si>
  <si>
    <t>ME5-F</t>
  </si>
  <si>
    <t>MSA2.7S-000-DF</t>
  </si>
  <si>
    <t>＜秤量条件について＞</t>
  </si>
  <si>
    <t>【分析条件について】</t>
  </si>
  <si>
    <t>製品名</t>
  </si>
  <si>
    <t>使用サンプラー</t>
  </si>
  <si>
    <t>-</t>
  </si>
  <si>
    <t>＜フィルター＞</t>
  </si>
  <si>
    <t>＜秤量条件＞</t>
  </si>
  <si>
    <t>＜サンプラー＞</t>
  </si>
  <si>
    <t>FRM2000D</t>
  </si>
  <si>
    <t>FRM2025D</t>
  </si>
  <si>
    <t>FRM2025ｉ</t>
  </si>
  <si>
    <t>Super-SASS</t>
  </si>
  <si>
    <t>LV-250</t>
  </si>
  <si>
    <t>LV-250R</t>
  </si>
  <si>
    <t>条件</t>
  </si>
  <si>
    <t>＜イオン成分＞</t>
  </si>
  <si>
    <t>ＰＴＦＥ</t>
  </si>
  <si>
    <t>1/4</t>
  </si>
  <si>
    <t>1/2</t>
  </si>
  <si>
    <t>振とう</t>
  </si>
  <si>
    <t>超音波</t>
  </si>
  <si>
    <t>振とう+超音波</t>
  </si>
  <si>
    <t>ADVANTEC PTFE</t>
  </si>
  <si>
    <t>ADVANTEC 25HP045AN</t>
  </si>
  <si>
    <t>ADVANTEC DISMIC-13HP</t>
  </si>
  <si>
    <t>GLクロマトディスクIA</t>
  </si>
  <si>
    <t>cellulose acetate</t>
  </si>
  <si>
    <t>PVDF</t>
  </si>
  <si>
    <t>ADVANTEC 25HP020AN</t>
  </si>
  <si>
    <t>親水性PTFE（Millex-LG）</t>
  </si>
  <si>
    <t>DIONEX</t>
  </si>
  <si>
    <t>東ソー</t>
  </si>
  <si>
    <t>Metrohm</t>
  </si>
  <si>
    <t>ICS-2000</t>
  </si>
  <si>
    <t>DX-320</t>
  </si>
  <si>
    <t>DX-500</t>
  </si>
  <si>
    <t>IC-20</t>
  </si>
  <si>
    <t>ICS-1000</t>
  </si>
  <si>
    <t>IC-2010</t>
  </si>
  <si>
    <t>ICS-1500</t>
  </si>
  <si>
    <t>ICS-1100</t>
  </si>
  <si>
    <t>DX-320j</t>
  </si>
  <si>
    <t>IC-850</t>
  </si>
  <si>
    <t>＜無機元素成分＞</t>
  </si>
  <si>
    <t>＜炭素成分＞</t>
  </si>
  <si>
    <t>あり</t>
  </si>
  <si>
    <t>なし</t>
  </si>
  <si>
    <t>1時間</t>
  </si>
  <si>
    <t>3時間</t>
  </si>
  <si>
    <t>DRI　MODEL2001A</t>
  </si>
  <si>
    <t>Sunset Laboratory</t>
  </si>
  <si>
    <t>0.515cm2(円形）</t>
  </si>
  <si>
    <t>1cm角</t>
  </si>
  <si>
    <t>0.503cm2（Φ8mm）</t>
  </si>
  <si>
    <t>1/4</t>
  </si>
  <si>
    <t>0.498cm2</t>
  </si>
  <si>
    <t>IMPROVE</t>
  </si>
  <si>
    <t>IMPROVE_A</t>
  </si>
  <si>
    <t>時間（s）</t>
  </si>
  <si>
    <t>150-580</t>
  </si>
  <si>
    <t>150-580</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</si>
  <si>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</si>
  <si>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</si>
  <si>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</si>
  <si>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</si>
  <si>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</si>
  <si>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</si>
  <si>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</si>
  <si>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</si>
  <si>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</si>
  <si>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</si>
  <si>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</si>
  <si>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</si>
  <si>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</si>
  <si>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</si>
  <si>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</si>
  <si>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</si>
  <si>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</si>
  <si>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</si>
  <si>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</si>
  <si>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</si>
  <si>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</si>
  <si>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</si>
  <si>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</si>
  <si>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</si>
  <si>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1</t>
  </si>
  <si>
    <t>酸添加</t>
  </si>
  <si>
    <t>硝酸</t>
  </si>
  <si>
    <t>ふっ化水素酸</t>
  </si>
  <si>
    <t>過酸化水素</t>
  </si>
  <si>
    <t>塩酸</t>
  </si>
  <si>
    <t>1%硝酸10mL</t>
  </si>
  <si>
    <t>20mL</t>
  </si>
  <si>
    <t>5mL</t>
  </si>
  <si>
    <t>1mL</t>
  </si>
  <si>
    <t>2mL</t>
  </si>
  <si>
    <t>3mL</t>
  </si>
  <si>
    <t>2.5mL</t>
  </si>
  <si>
    <t>-</t>
  </si>
  <si>
    <t>-</t>
  </si>
  <si>
    <t>分解装置</t>
  </si>
  <si>
    <t>使用</t>
  </si>
  <si>
    <t>不使用</t>
  </si>
  <si>
    <t>AntonPaar Multiwave PRO</t>
  </si>
  <si>
    <t>Milestone General ETHOS One</t>
  </si>
  <si>
    <t>希硝酸濃度</t>
  </si>
  <si>
    <t>0.1mol/L</t>
  </si>
  <si>
    <t>0.2mol/L</t>
  </si>
  <si>
    <t>0.3mol/L</t>
  </si>
  <si>
    <t>0.32mol/L</t>
  </si>
  <si>
    <t>1.3mol/L</t>
  </si>
  <si>
    <t>1+99</t>
  </si>
  <si>
    <t>容量</t>
  </si>
  <si>
    <t>In</t>
  </si>
  <si>
    <t>Y</t>
  </si>
  <si>
    <t>Rh</t>
  </si>
  <si>
    <t>Y，In，Ce，Tl</t>
  </si>
  <si>
    <t>Be，Co，Ga，Ｉｎ，Ｔｌ</t>
  </si>
  <si>
    <t>メーカー</t>
  </si>
  <si>
    <t>機種</t>
  </si>
  <si>
    <t>Perkin Elmer</t>
  </si>
  <si>
    <t>Agilent</t>
  </si>
  <si>
    <t>ELAN DRC-e</t>
  </si>
  <si>
    <t>7500ce</t>
  </si>
  <si>
    <t>7500cx</t>
  </si>
  <si>
    <t>島津製作所</t>
  </si>
  <si>
    <t>7500i</t>
  </si>
  <si>
    <t>7700x</t>
  </si>
  <si>
    <t>ICPM8500</t>
  </si>
  <si>
    <t>Panalytical</t>
  </si>
  <si>
    <t>Epsiron5</t>
  </si>
  <si>
    <t>-</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</si>
  <si>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</si>
  <si>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</si>
  <si>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</si>
  <si>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</si>
  <si>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</si>
  <si>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</si>
  <si>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</si>
  <si>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</si>
  <si>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</si>
  <si>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</si>
  <si>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あり</t>
  </si>
  <si>
    <t>なし</t>
  </si>
  <si>
    <t>前処理フィルター</t>
  </si>
  <si>
    <t>PTFE</t>
  </si>
  <si>
    <t>ろ紙種類</t>
  </si>
  <si>
    <t>1/8</t>
  </si>
  <si>
    <t>超純水</t>
  </si>
  <si>
    <t>抽出方法</t>
  </si>
  <si>
    <t>超音波10分</t>
  </si>
  <si>
    <t>超音波15分</t>
  </si>
  <si>
    <t>超音波20分</t>
  </si>
  <si>
    <t>超音波60分</t>
  </si>
  <si>
    <t>振とう器10分+超音波10分</t>
  </si>
  <si>
    <t>メーカー</t>
  </si>
  <si>
    <t>品名</t>
  </si>
  <si>
    <t>型式</t>
  </si>
  <si>
    <t>ADVANTEC</t>
  </si>
  <si>
    <t>GL　Science</t>
  </si>
  <si>
    <t>DISMIC</t>
  </si>
  <si>
    <t>GLクロマトディスク</t>
  </si>
  <si>
    <t>TOC計</t>
  </si>
  <si>
    <t>アナリティクイエナジャパン</t>
  </si>
  <si>
    <t>TOC-V　CSN</t>
  </si>
  <si>
    <t>TOC-V</t>
  </si>
  <si>
    <t>TOC-V　CPH</t>
  </si>
  <si>
    <t>TOC-5000</t>
  </si>
  <si>
    <t>TOC-V CSH</t>
  </si>
  <si>
    <t>TOC-V　CPH/CPN</t>
  </si>
  <si>
    <t>multi N/C 3100</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</si>
  <si>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</si>
  <si>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</si>
  <si>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</si>
  <si>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</si>
  <si>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</si>
  <si>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</si>
  <si>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</si>
  <si>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</si>
  <si>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</si>
  <si>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</si>
  <si>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</si>
  <si>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</si>
  <si>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</si>
  <si>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</si>
  <si>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</si>
  <si>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</si>
  <si>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</si>
  <si>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</si>
  <si>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</si>
  <si>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</si>
  <si>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</si>
  <si>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F0</t>
  </si>
  <si>
    <t>超純水10mL</t>
  </si>
  <si>
    <t>超純水20mL</t>
  </si>
  <si>
    <t>F1</t>
  </si>
  <si>
    <t>F2</t>
  </si>
  <si>
    <t>0.05%過酸化水素水10mL</t>
  </si>
  <si>
    <t>0.05%過酸化水素水20mL</t>
  </si>
  <si>
    <t>F3</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</si>
  <si>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</si>
  <si>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</si>
  <si>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</si>
  <si>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</si>
  <si>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</si>
  <si>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</si>
  <si>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</si>
  <si>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</si>
  <si>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</si>
  <si>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</si>
  <si>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</si>
  <si>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</si>
  <si>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</si>
  <si>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</si>
  <si>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t>
  </si>
  <si>
    <t>平成24年度関東SPM合同調査4段フィルターパック結果計算表（関東地方環境対策推進本部大気環境部会浮遊粒子状物質調査会議）</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</si>
  <si>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</si>
  <si>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</si>
  <si>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</si>
  <si>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</si>
  <si>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</si>
  <si>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</si>
  <si>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</si>
  <si>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</si>
  <si>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</si>
  <si>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</si>
  <si>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</si>
  <si>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</si>
  <si>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</si>
  <si>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</si>
  <si>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</si>
  <si>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</si>
  <si>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</si>
  <si>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</si>
  <si>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</si>
  <si>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</si>
  <si>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</si>
  <si>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</si>
  <si>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</si>
  <si>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</si>
  <si>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</si>
  <si>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</si>
  <si>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</si>
  <si>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</si>
  <si>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</si>
  <si>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</si>
  <si>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</si>
  <si>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</si>
  <si>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</si>
  <si>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</si>
  <si>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</si>
  <si>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</si>
  <si>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</si>
  <si>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</si>
  <si>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</si>
  <si>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</si>
  <si>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</si>
  <si>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</si>
  <si>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</si>
  <si>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</si>
  <si>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</si>
  <si>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</si>
  <si>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</si>
  <si>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</si>
  <si>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</si>
  <si>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</si>
  <si>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</si>
  <si>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</si>
  <si>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</si>
  <si>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</si>
  <si>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</si>
  <si>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</si>
  <si>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</si>
  <si>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</si>
  <si>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</si>
  <si>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</si>
  <si>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</si>
  <si>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</si>
  <si>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</si>
  <si>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</si>
  <si>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</si>
  <si>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</si>
  <si>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</si>
  <si>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</si>
  <si>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</si>
  <si>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</si>
  <si>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</si>
  <si>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</si>
  <si>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</si>
  <si>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</si>
  <si>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</si>
  <si>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</si>
  <si>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</si>
  <si>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</si>
  <si>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</si>
  <si>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</si>
  <si>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</si>
  <si>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</si>
  <si>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</si>
  <si>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</si>
  <si>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</si>
  <si>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</si>
  <si>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</si>
  <si>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</si>
  <si>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</si>
  <si>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</si>
  <si>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</si>
  <si>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</si>
  <si>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</si>
  <si>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</si>
  <si>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</si>
  <si>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</si>
  <si>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</si>
  <si>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</si>
  <si>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</si>
  <si>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</si>
  <si>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</si>
  <si>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</si>
  <si>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</si>
  <si>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</si>
  <si>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</si>
  <si>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</si>
  <si>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</si>
  <si>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7/26～7/27</t>
  </si>
  <si>
    <t>コ</t>
  </si>
  <si>
    <t>↓欄が足りない場合は追加してください</t>
  </si>
  <si>
    <t>＜サンプリングについて＞</t>
  </si>
  <si>
    <t>フィルター</t>
  </si>
  <si>
    <t>・PTFE</t>
  </si>
  <si>
    <t>　　　　　（メーカー）</t>
  </si>
  <si>
    <t>　　　　OC1</t>
  </si>
  <si>
    <t>　　　　OC2</t>
  </si>
  <si>
    <t>　　　　OC3</t>
  </si>
  <si>
    <t>　　　　OC4</t>
  </si>
  <si>
    <t>　　　　EC1</t>
  </si>
  <si>
    <t>　　　　EC2</t>
  </si>
  <si>
    <t>　　　　EC3</t>
  </si>
  <si>
    <t>　　　　（メーカー）</t>
  </si>
  <si>
    <t>　　　　（メーカー）</t>
  </si>
  <si>
    <t>　　　　　F0</t>
  </si>
  <si>
    <t>　　　　　F1</t>
  </si>
  <si>
    <t>　　　　　F2</t>
  </si>
  <si>
    <t>　　　　　F3</t>
  </si>
  <si>
    <t>　　　　　 （機種型式）</t>
  </si>
  <si>
    <t>　機種型式（カチオン）</t>
  </si>
  <si>
    <t>　　　　　（アニオン）</t>
  </si>
  <si>
    <t>　機種型式（アニオン）</t>
  </si>
  <si>
    <t>平成25年度関東SPM合同調査4段フィルターパック結果計算表（関東地方環境対策推進本部大気環境部会浮遊粒子状物質調査会議）</t>
  </si>
  <si>
    <t>7/23～7/24</t>
  </si>
  <si>
    <t>7/24～7/24</t>
  </si>
  <si>
    <t>7/25～7/25</t>
  </si>
  <si>
    <t>7/26～7/26</t>
  </si>
  <si>
    <t>7/28～7/29</t>
  </si>
  <si>
    <t>7/29～7/30</t>
  </si>
  <si>
    <t>7/30～7/31</t>
  </si>
  <si>
    <t>7/31～8/1</t>
  </si>
  <si>
    <t>8/1～8/2</t>
  </si>
  <si>
    <t>8/2～8/3</t>
  </si>
  <si>
    <t>8/3～8/4</t>
  </si>
  <si>
    <t>8/4～8/5</t>
  </si>
  <si>
    <t>8/5～8/6</t>
  </si>
  <si>
    <t>平成26年度関東SPM合同調査4段フィルターパック分析結果入力表（関東地方大気環境対策推進連絡会　浮遊粒子状物質調査会議）</t>
  </si>
  <si>
    <t>Pall Teflo 47mmΦ　2.0μm</t>
  </si>
  <si>
    <t>FRM2025</t>
  </si>
  <si>
    <t>21.5±1.5</t>
  </si>
  <si>
    <t>35±5</t>
  </si>
  <si>
    <t>Sartorius</t>
  </si>
  <si>
    <t>MSA2.7S-000-DF</t>
  </si>
  <si>
    <t>ＰＴＦＥ</t>
  </si>
  <si>
    <t>1/2</t>
  </si>
  <si>
    <t>なし</t>
  </si>
  <si>
    <t>ADVANTEC</t>
  </si>
  <si>
    <t>DISMIC</t>
  </si>
  <si>
    <t>13PH045AN</t>
  </si>
  <si>
    <t>Metrohm</t>
  </si>
  <si>
    <t>IC-850</t>
  </si>
  <si>
    <t>あり</t>
  </si>
  <si>
    <t>Sunset Laboratory</t>
  </si>
  <si>
    <t>IMPROVE</t>
  </si>
  <si>
    <t>PTFE</t>
  </si>
  <si>
    <t>5mL</t>
  </si>
  <si>
    <t>2mL</t>
  </si>
  <si>
    <t>1mL</t>
  </si>
  <si>
    <t>AntonPaar Multiwave PRO</t>
  </si>
  <si>
    <t>1mol/L</t>
  </si>
  <si>
    <t>Li,In,Y</t>
  </si>
  <si>
    <t>Perkin Elmer</t>
  </si>
  <si>
    <t>nexION300x</t>
  </si>
  <si>
    <t>Pall flex 2500QAT-UP 47mmΦ</t>
  </si>
  <si>
    <t>北部測定局</t>
  </si>
  <si>
    <t>21.6</t>
  </si>
  <si>
    <t>9.5</t>
  </si>
  <si>
    <t>0.083</t>
  </si>
  <si>
    <t>3.0</t>
  </si>
  <si>
    <t>0.067</t>
  </si>
  <si>
    <t>0.0085</t>
  </si>
  <si>
    <t>11.7</t>
  </si>
  <si>
    <t>0.044</t>
  </si>
  <si>
    <t>0.054</t>
  </si>
  <si>
    <t>3.8</t>
  </si>
  <si>
    <t>0.13</t>
  </si>
  <si>
    <t>1.3</t>
  </si>
  <si>
    <t>0.011</t>
  </si>
  <si>
    <t>0.075</t>
  </si>
  <si>
    <t>23.7</t>
  </si>
  <si>
    <t>7.7</t>
  </si>
  <si>
    <t>0.16</t>
  </si>
  <si>
    <t>2.4</t>
  </si>
  <si>
    <t>0.071</t>
  </si>
  <si>
    <t>0.023</t>
  </si>
  <si>
    <t>16.1</t>
  </si>
  <si>
    <t>7.3</t>
  </si>
  <si>
    <t>0.18</t>
  </si>
  <si>
    <t>2.2</t>
  </si>
  <si>
    <t>0.064</t>
  </si>
  <si>
    <t>14.1</t>
  </si>
  <si>
    <t>4.0</t>
  </si>
  <si>
    <t>0.092</t>
  </si>
  <si>
    <t>1.4</t>
  </si>
  <si>
    <t>0.094</t>
  </si>
  <si>
    <t>11.1</t>
  </si>
  <si>
    <t>0.11</t>
  </si>
  <si>
    <t>2.7</t>
  </si>
  <si>
    <t>0.17</t>
  </si>
  <si>
    <t>0.88</t>
  </si>
  <si>
    <t>0.019</t>
  </si>
  <si>
    <t>16.6</t>
  </si>
  <si>
    <t>0.078</t>
  </si>
  <si>
    <t>2.6</t>
  </si>
  <si>
    <t>0.95</t>
  </si>
  <si>
    <t>16.0</t>
  </si>
  <si>
    <t>0.020</t>
  </si>
  <si>
    <t>4.3</t>
  </si>
  <si>
    <t>1.5</t>
  </si>
  <si>
    <t>0.088</t>
  </si>
  <si>
    <t>0.0088</t>
  </si>
  <si>
    <t>7.0</t>
  </si>
  <si>
    <t>0.0071</t>
  </si>
  <si>
    <t>2.1</t>
  </si>
  <si>
    <t>0.69</t>
  </si>
  <si>
    <t>0.033</t>
  </si>
  <si>
    <t>0.0063</t>
  </si>
  <si>
    <t>4.2</t>
  </si>
  <si>
    <t>0.14</t>
  </si>
  <si>
    <t>1.2</t>
  </si>
  <si>
    <t>0.22</t>
  </si>
  <si>
    <t>0.29</t>
  </si>
  <si>
    <t>0.061</t>
  </si>
  <si>
    <t>0.024</t>
  </si>
  <si>
    <t>0.76</t>
  </si>
  <si>
    <t>0.15</t>
  </si>
  <si>
    <t>0.21</t>
  </si>
  <si>
    <t>0.015</t>
  </si>
  <si>
    <t>0.058</t>
  </si>
  <si>
    <t>3.2</t>
  </si>
  <si>
    <t>0.081</t>
  </si>
  <si>
    <t>0.64</t>
  </si>
  <si>
    <t>0.12</t>
  </si>
  <si>
    <t>0.066</t>
  </si>
  <si>
    <t>0.014</t>
  </si>
  <si>
    <t>2.8</t>
  </si>
  <si>
    <t>0.099</t>
  </si>
  <si>
    <t>0.060</t>
  </si>
  <si>
    <t>0.68</t>
  </si>
  <si>
    <t>0.0069</t>
  </si>
  <si>
    <t>6.7</t>
  </si>
  <si>
    <t>0.10</t>
  </si>
  <si>
    <t>0.25</t>
  </si>
  <si>
    <t>0.83</t>
  </si>
  <si>
    <t>0.049</t>
  </si>
  <si>
    <t>1.1</t>
  </si>
  <si>
    <t>0.77</t>
  </si>
  <si>
    <t>0.40</t>
  </si>
  <si>
    <t>0.87</t>
  </si>
  <si>
    <t>0.86</t>
  </si>
  <si>
    <t>1.0</t>
  </si>
  <si>
    <t>0.65</t>
  </si>
  <si>
    <t>0.43</t>
  </si>
  <si>
    <t>0.74</t>
  </si>
  <si>
    <t>0.73</t>
  </si>
  <si>
    <t>0.029</t>
  </si>
  <si>
    <t>1.8</t>
  </si>
  <si>
    <t>0.78</t>
  </si>
  <si>
    <t>0.028</t>
  </si>
  <si>
    <t>0.58</t>
  </si>
  <si>
    <t>0.36</t>
  </si>
  <si>
    <t>0.19</t>
  </si>
  <si>
    <t>0.60</t>
  </si>
  <si>
    <t>0.59</t>
  </si>
  <si>
    <t>0.57</t>
  </si>
  <si>
    <t>0.94</t>
  </si>
  <si>
    <t>0.66</t>
  </si>
  <si>
    <t>0.50</t>
  </si>
  <si>
    <t>0.99</t>
  </si>
  <si>
    <t>0.84</t>
  </si>
  <si>
    <t>1.6</t>
  </si>
  <si>
    <t>0.92</t>
  </si>
  <si>
    <t>1.7</t>
  </si>
  <si>
    <t>0.56</t>
  </si>
  <si>
    <t>0.39</t>
  </si>
  <si>
    <t>0.34</t>
  </si>
  <si>
    <t>0.42</t>
  </si>
  <si>
    <t>0.28</t>
  </si>
  <si>
    <t>0.35</t>
  </si>
  <si>
    <t>0.26</t>
  </si>
  <si>
    <t>0.24</t>
  </si>
  <si>
    <t>0.20</t>
  </si>
  <si>
    <t>3.1</t>
  </si>
  <si>
    <t>0.75</t>
  </si>
  <si>
    <t>5.3</t>
  </si>
  <si>
    <t>0.67</t>
  </si>
  <si>
    <t>3.6</t>
  </si>
  <si>
    <t>5.5</t>
  </si>
  <si>
    <t>0.44</t>
  </si>
  <si>
    <t>0.37</t>
  </si>
  <si>
    <t>0.32</t>
  </si>
  <si>
    <t>0.55</t>
  </si>
  <si>
    <t>0.27</t>
  </si>
  <si>
    <t>0.51</t>
  </si>
  <si>
    <t>0.31</t>
  </si>
  <si>
    <t>0.018</t>
  </si>
  <si>
    <t>0.041</t>
  </si>
  <si>
    <t>0.080</t>
  </si>
  <si>
    <t>0.021</t>
  </si>
  <si>
    <t>0.33</t>
  </si>
  <si>
    <t>0.48</t>
  </si>
  <si>
    <t>0.070</t>
  </si>
  <si>
    <t>0.095</t>
  </si>
  <si>
    <t>-</t>
  </si>
  <si>
    <t>-</t>
  </si>
  <si>
    <t>0.00062</t>
  </si>
  <si>
    <t>0.050</t>
  </si>
  <si>
    <t>0.074</t>
  </si>
  <si>
    <t>0.0082</t>
  </si>
  <si>
    <t>0.0033</t>
  </si>
  <si>
    <t>0.040</t>
  </si>
  <si>
    <t>0.0021</t>
  </si>
  <si>
    <t>FPM-377</t>
  </si>
  <si>
    <t>*１　浜松特別地域気象観測所の値</t>
  </si>
  <si>
    <t>*2　浜松中央測定局の値</t>
  </si>
  <si>
    <t>*1</t>
  </si>
  <si>
    <t>*2</t>
  </si>
  <si>
    <t xml:space="preserve">    校正</t>
  </si>
  <si>
    <t xml:space="preserve">    調整</t>
  </si>
  <si>
    <t xml:space="preserve">      C</t>
  </si>
  <si>
    <t xml:space="preserve">      W</t>
  </si>
  <si>
    <t xml:space="preserve">    WNW</t>
  </si>
  <si>
    <t xml:space="preserve">    WSW</t>
  </si>
  <si>
    <t xml:space="preserve">     SW</t>
  </si>
  <si>
    <t xml:space="preserve">     NW</t>
  </si>
  <si>
    <t xml:space="preserve">    NNW</t>
  </si>
  <si>
    <t xml:space="preserve">    ESE</t>
  </si>
  <si>
    <t xml:space="preserve">    SSE</t>
  </si>
  <si>
    <t xml:space="preserve">     SE</t>
  </si>
  <si>
    <t xml:space="preserve">    SSW</t>
  </si>
  <si>
    <t xml:space="preserve">      E</t>
  </si>
  <si>
    <t xml:space="preserve">      S</t>
  </si>
  <si>
    <t xml:space="preserve">    ENE</t>
  </si>
  <si>
    <t xml:space="preserve">    NNE</t>
  </si>
  <si>
    <t xml:space="preserve">     NE</t>
  </si>
  <si>
    <t xml:space="preserve">      N</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</si>
</sst>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style="hair"/>
      <right style="thin"/>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medium"/>
      <right style="thin"/>
      <top style="medium"/>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style="thin"/>
      <bottom style="thin"/>
    </border>
    <border>
      <left style="thin"/>
      <right style="medium"/>
      <top style="thin"/>
      <bottom style="thin"/>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thin"/>
      <right style="hair"/>
      <top>
        <color indexed="63"/>
      </top>
      <bottom style="mediumDashed"/>
    </border>
    <border>
      <left style="hair"/>
      <right>
        <color indexed="63"/>
      </right>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left style="thin"/>
      <right style="hair"/>
      <top style="thin"/>
      <bottom style="hair"/>
    </border>
    <border>
      <left style="thin"/>
      <right style="hair"/>
      <top style="hair"/>
      <bottom style="hair"/>
    </border>
    <border>
      <left style="hair"/>
      <right>
        <color indexed="63"/>
      </right>
      <top style="hair"/>
      <bottom style="hair"/>
    </border>
    <border>
      <left style="thin"/>
      <right style="hair"/>
      <top style="hair"/>
      <bottom style="mediumDashed"/>
    </border>
    <border>
      <left style="hair"/>
      <right>
        <color indexed="63"/>
      </right>
      <top style="hair"/>
      <bottom style="mediumDashed"/>
    </border>
    <border>
      <left style="thin"/>
      <right style="hair"/>
      <top>
        <color indexed="63"/>
      </top>
      <bottom style="hair"/>
    </border>
    <border>
      <left style="hair"/>
      <right>
        <color indexed="63"/>
      </right>
      <top>
        <color indexed="63"/>
      </top>
      <bottom style="hair"/>
    </border>
    <border>
      <left style="thin"/>
      <right style="hair"/>
      <top style="hair"/>
      <bottom style="thin"/>
    </border>
    <border diagonalDown="1">
      <left style="hair"/>
      <right style="hair"/>
      <top style="thin"/>
      <bottom style="hair"/>
      <diagonal style="thin"/>
    </border>
    <border diagonalDown="1">
      <left style="hair"/>
      <right style="hair"/>
      <top style="hair"/>
      <bottom style="hair"/>
      <diagonal style="thin"/>
    </border>
    <border diagonalDown="1">
      <left style="hair"/>
      <right style="hair"/>
      <top style="hair"/>
      <bottom style="mediumDashed"/>
      <diagonal style="thin"/>
    </border>
    <border diagonalDown="1">
      <left style="hair"/>
      <right style="hair"/>
      <top>
        <color indexed="63"/>
      </top>
      <bottom style="hair"/>
      <diagonal style="thin"/>
    </border>
    <border diagonalDown="1">
      <left style="hair"/>
      <right style="hair"/>
      <top style="hair"/>
      <bottom style="thin"/>
      <diagonal style="thin"/>
    </border>
    <border diagonalDown="1">
      <left style="thin"/>
      <right style="thin"/>
      <top style="thin"/>
      <bottom style="thin"/>
      <diagonal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style="hair"/>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thin"/>
      <right/>
      <top style="medium"/>
      <bottom style="thin"/>
    </border>
    <border>
      <left/>
      <right style="thin"/>
      <top style="medium"/>
      <bottom style="thin"/>
    </border>
    <border>
      <left/>
      <right style="medium"/>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1" fillId="30" borderId="4" applyNumberFormat="0" applyAlignment="0" applyProtection="0"/>
    <xf numFmtId="0" fontId="4" fillId="0" borderId="0">
      <alignment/>
      <protection/>
    </xf>
    <xf numFmtId="0" fontId="46" fillId="0" borderId="0">
      <alignment vertical="center"/>
      <protection/>
    </xf>
    <xf numFmtId="0" fontId="0" fillId="0" borderId="0">
      <alignment vertical="center"/>
      <protection/>
    </xf>
    <xf numFmtId="0" fontId="46" fillId="0" borderId="0">
      <alignment vertical="center"/>
      <protection/>
    </xf>
    <xf numFmtId="0" fontId="0" fillId="0" borderId="0">
      <alignment/>
      <protection/>
    </xf>
    <xf numFmtId="0" fontId="2" fillId="0" borderId="0" applyNumberFormat="0" applyFill="0" applyBorder="0" applyAlignment="0" applyProtection="0"/>
    <xf numFmtId="0" fontId="62" fillId="31" borderId="0" applyNumberFormat="0" applyBorder="0" applyAlignment="0" applyProtection="0"/>
  </cellStyleXfs>
  <cellXfs count="401">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2" borderId="0" xfId="0" applyFill="1" applyAlignment="1">
      <alignment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5" applyFont="1" applyBorder="1">
      <alignment/>
      <protection/>
    </xf>
    <xf numFmtId="214" fontId="11" fillId="0" borderId="0" xfId="65" applyNumberFormat="1" applyFont="1" applyBorder="1">
      <alignment/>
      <protection/>
    </xf>
    <xf numFmtId="0" fontId="0" fillId="0" borderId="0" xfId="65">
      <alignment/>
      <protection/>
    </xf>
    <xf numFmtId="0" fontId="0" fillId="0" borderId="0" xfId="65" applyFill="1">
      <alignment/>
      <protection/>
    </xf>
    <xf numFmtId="0" fontId="0" fillId="0" borderId="0" xfId="65" applyBorder="1">
      <alignment/>
      <protection/>
    </xf>
    <xf numFmtId="199" fontId="11" fillId="0" borderId="0" xfId="65" applyNumberFormat="1" applyFont="1" applyFill="1" applyBorder="1">
      <alignment/>
      <protection/>
    </xf>
    <xf numFmtId="191" fontId="11" fillId="0" borderId="0" xfId="65" applyNumberFormat="1" applyFont="1" applyFill="1" applyBorder="1">
      <alignment/>
      <protection/>
    </xf>
    <xf numFmtId="191" fontId="12" fillId="0" borderId="0" xfId="65" applyNumberFormat="1" applyFont="1" applyFill="1" applyBorder="1">
      <alignment/>
      <protection/>
    </xf>
    <xf numFmtId="191" fontId="0" fillId="0" borderId="0" xfId="65" applyNumberFormat="1" applyFill="1">
      <alignment/>
      <protection/>
    </xf>
    <xf numFmtId="0" fontId="12" fillId="0" borderId="0" xfId="65" applyFont="1">
      <alignment/>
      <protection/>
    </xf>
    <xf numFmtId="214" fontId="12" fillId="0" borderId="0" xfId="65" applyNumberFormat="1" applyFont="1">
      <alignment/>
      <protection/>
    </xf>
    <xf numFmtId="199" fontId="12" fillId="0" borderId="0" xfId="65" applyNumberFormat="1" applyFont="1" applyFill="1" applyBorder="1">
      <alignment/>
      <protection/>
    </xf>
    <xf numFmtId="0" fontId="13" fillId="0" borderId="40" xfId="65" applyFont="1" applyBorder="1">
      <alignment/>
      <protection/>
    </xf>
    <xf numFmtId="214" fontId="13" fillId="4" borderId="40" xfId="65" applyNumberFormat="1" applyFont="1" applyFill="1" applyBorder="1">
      <alignment/>
      <protection/>
    </xf>
    <xf numFmtId="0" fontId="12" fillId="0" borderId="40" xfId="65" applyFont="1" applyBorder="1">
      <alignment/>
      <protection/>
    </xf>
    <xf numFmtId="0" fontId="12" fillId="0" borderId="0" xfId="65" applyFont="1" applyBorder="1">
      <alignment/>
      <protection/>
    </xf>
    <xf numFmtId="0" fontId="0" fillId="0" borderId="0" xfId="65" applyFont="1">
      <alignment/>
      <protection/>
    </xf>
    <xf numFmtId="0" fontId="11" fillId="0" borderId="0" xfId="65" applyFont="1" applyBorder="1">
      <alignment/>
      <protection/>
    </xf>
    <xf numFmtId="214" fontId="13" fillId="0" borderId="40" xfId="65" applyNumberFormat="1" applyFont="1" applyBorder="1">
      <alignment/>
      <protection/>
    </xf>
    <xf numFmtId="0" fontId="13" fillId="0" borderId="0" xfId="65" applyFont="1" applyBorder="1">
      <alignment/>
      <protection/>
    </xf>
    <xf numFmtId="0" fontId="13" fillId="0" borderId="0" xfId="65" applyFont="1">
      <alignment/>
      <protection/>
    </xf>
    <xf numFmtId="191" fontId="0" fillId="0" borderId="0" xfId="65" applyNumberFormat="1" applyFont="1" applyFill="1">
      <alignment/>
      <protection/>
    </xf>
    <xf numFmtId="214" fontId="12" fillId="0" borderId="40" xfId="65" applyNumberFormat="1" applyFont="1" applyBorder="1">
      <alignment/>
      <protection/>
    </xf>
    <xf numFmtId="0" fontId="9" fillId="4" borderId="40" xfId="65" applyFont="1" applyFill="1" applyBorder="1">
      <alignment/>
      <protection/>
    </xf>
    <xf numFmtId="214" fontId="12" fillId="0" borderId="0" xfId="65" applyNumberFormat="1" applyFont="1" applyBorder="1">
      <alignment/>
      <protection/>
    </xf>
    <xf numFmtId="0" fontId="12" fillId="0" borderId="0" xfId="65" applyFont="1" applyFill="1">
      <alignment/>
      <protection/>
    </xf>
    <xf numFmtId="199" fontId="12" fillId="0" borderId="0" xfId="65" applyNumberFormat="1" applyFont="1" applyFill="1">
      <alignment/>
      <protection/>
    </xf>
    <xf numFmtId="191" fontId="12" fillId="0" borderId="0" xfId="65" applyNumberFormat="1" applyFont="1" applyFill="1">
      <alignment/>
      <protection/>
    </xf>
    <xf numFmtId="0" fontId="0" fillId="4" borderId="41" xfId="65" applyFont="1" applyFill="1" applyBorder="1">
      <alignment/>
      <protection/>
    </xf>
    <xf numFmtId="214" fontId="13" fillId="0" borderId="0" xfId="65" applyNumberFormat="1" applyFont="1" applyBorder="1">
      <alignment/>
      <protection/>
    </xf>
    <xf numFmtId="0" fontId="7" fillId="0" borderId="0" xfId="65" applyFont="1" applyFill="1">
      <alignment/>
      <protection/>
    </xf>
    <xf numFmtId="0" fontId="15" fillId="0" borderId="0" xfId="65" applyFont="1" applyFill="1">
      <alignment/>
      <protection/>
    </xf>
    <xf numFmtId="0" fontId="12" fillId="0" borderId="42" xfId="65" applyFont="1" applyBorder="1" applyAlignment="1">
      <alignment horizontal="center"/>
      <protection/>
    </xf>
    <xf numFmtId="0" fontId="12" fillId="0" borderId="0" xfId="65" applyFont="1" applyBorder="1" applyAlignment="1">
      <alignment horizontal="center"/>
      <protection/>
    </xf>
    <xf numFmtId="0" fontId="12" fillId="32" borderId="43" xfId="65" applyFont="1" applyFill="1" applyBorder="1">
      <alignment/>
      <protection/>
    </xf>
    <xf numFmtId="0" fontId="12" fillId="32" borderId="44" xfId="65" applyFont="1" applyFill="1" applyBorder="1">
      <alignment/>
      <protection/>
    </xf>
    <xf numFmtId="0" fontId="13" fillId="0" borderId="45" xfId="65" applyFont="1" applyBorder="1" applyAlignment="1">
      <alignment horizontal="center"/>
      <protection/>
    </xf>
    <xf numFmtId="0" fontId="13" fillId="0" borderId="32" xfId="65" applyFont="1" applyBorder="1" applyAlignment="1">
      <alignment horizontal="center"/>
      <protection/>
    </xf>
    <xf numFmtId="0" fontId="13" fillId="0" borderId="41" xfId="65" applyFont="1" applyBorder="1" applyAlignment="1">
      <alignment horizontal="center"/>
      <protection/>
    </xf>
    <xf numFmtId="0" fontId="13" fillId="0" borderId="41" xfId="65" applyFont="1" applyFill="1" applyBorder="1" applyAlignment="1">
      <alignment horizontal="center"/>
      <protection/>
    </xf>
    <xf numFmtId="0" fontId="12" fillId="32" borderId="32" xfId="65" applyFont="1" applyFill="1" applyBorder="1" applyAlignment="1">
      <alignment horizontal="center"/>
      <protection/>
    </xf>
    <xf numFmtId="0" fontId="13" fillId="32" borderId="46" xfId="65" applyFont="1" applyFill="1" applyBorder="1" applyAlignment="1">
      <alignment horizontal="center"/>
      <protection/>
    </xf>
    <xf numFmtId="0" fontId="9" fillId="0" borderId="47" xfId="65" applyFont="1" applyBorder="1" applyAlignment="1">
      <alignment horizontal="center"/>
      <protection/>
    </xf>
    <xf numFmtId="214" fontId="13" fillId="0" borderId="48" xfId="65" applyNumberFormat="1" applyFont="1" applyBorder="1" applyAlignment="1">
      <alignment horizontal="center"/>
      <protection/>
    </xf>
    <xf numFmtId="214" fontId="13" fillId="0" borderId="49" xfId="65" applyNumberFormat="1" applyFont="1" applyBorder="1" applyAlignment="1">
      <alignment horizontal="center"/>
      <protection/>
    </xf>
    <xf numFmtId="0" fontId="12" fillId="0" borderId="50" xfId="65" applyFont="1" applyBorder="1" applyAlignment="1">
      <alignment horizontal="center"/>
      <protection/>
    </xf>
    <xf numFmtId="0" fontId="13" fillId="0" borderId="50" xfId="65" applyFont="1" applyBorder="1" applyAlignment="1">
      <alignment horizontal="center"/>
      <protection/>
    </xf>
    <xf numFmtId="0" fontId="13" fillId="0" borderId="51" xfId="65" applyFont="1" applyBorder="1" applyAlignment="1">
      <alignment horizontal="center"/>
      <protection/>
    </xf>
    <xf numFmtId="0" fontId="12" fillId="0" borderId="52" xfId="65" applyFont="1" applyBorder="1" applyAlignment="1">
      <alignment horizontal="center"/>
      <protection/>
    </xf>
    <xf numFmtId="214" fontId="12" fillId="0" borderId="48" xfId="65" applyNumberFormat="1" applyFont="1" applyBorder="1" applyAlignment="1">
      <alignment horizontal="center"/>
      <protection/>
    </xf>
    <xf numFmtId="214" fontId="12" fillId="0" borderId="49" xfId="65" applyNumberFormat="1" applyFont="1" applyBorder="1" applyAlignment="1">
      <alignment horizontal="center"/>
      <protection/>
    </xf>
    <xf numFmtId="0" fontId="9" fillId="0" borderId="0" xfId="65" applyFont="1" applyAlignment="1">
      <alignment horizontal="center"/>
      <protection/>
    </xf>
    <xf numFmtId="0" fontId="9" fillId="32" borderId="53" xfId="65" applyFont="1" applyFill="1" applyBorder="1" applyAlignment="1">
      <alignment horizontal="center"/>
      <protection/>
    </xf>
    <xf numFmtId="0" fontId="9" fillId="32" borderId="54" xfId="65" applyFont="1" applyFill="1" applyBorder="1" applyAlignment="1">
      <alignment horizontal="center"/>
      <protection/>
    </xf>
    <xf numFmtId="0" fontId="12" fillId="4" borderId="45" xfId="65" applyFont="1" applyFill="1" applyBorder="1" applyAlignment="1">
      <alignment horizontal="center"/>
      <protection/>
    </xf>
    <xf numFmtId="14" fontId="12" fillId="4" borderId="55" xfId="65" applyNumberFormat="1" applyFont="1" applyFill="1" applyBorder="1">
      <alignment/>
      <protection/>
    </xf>
    <xf numFmtId="234" fontId="12" fillId="4" borderId="56" xfId="65" applyNumberFormat="1" applyFont="1" applyFill="1" applyBorder="1">
      <alignment/>
      <protection/>
    </xf>
    <xf numFmtId="191" fontId="12" fillId="4" borderId="56" xfId="65" applyNumberFormat="1" applyFont="1" applyFill="1" applyBorder="1">
      <alignment/>
      <protection/>
    </xf>
    <xf numFmtId="191" fontId="12" fillId="4" borderId="55" xfId="65" applyNumberFormat="1" applyFont="1" applyFill="1" applyBorder="1">
      <alignment/>
      <protection/>
    </xf>
    <xf numFmtId="191" fontId="12" fillId="0" borderId="56" xfId="65" applyNumberFormat="1" applyFont="1" applyFill="1" applyBorder="1">
      <alignment/>
      <protection/>
    </xf>
    <xf numFmtId="191" fontId="12" fillId="4" borderId="57" xfId="65" applyNumberFormat="1" applyFont="1" applyFill="1" applyBorder="1">
      <alignment/>
      <protection/>
    </xf>
    <xf numFmtId="0" fontId="13" fillId="0" borderId="58" xfId="65" applyFont="1" applyBorder="1">
      <alignment/>
      <protection/>
    </xf>
    <xf numFmtId="0" fontId="12" fillId="0" borderId="57" xfId="65" applyFont="1" applyBorder="1">
      <alignment/>
      <protection/>
    </xf>
    <xf numFmtId="14" fontId="12" fillId="0" borderId="56" xfId="65" applyNumberFormat="1" applyFont="1" applyBorder="1">
      <alignment/>
      <protection/>
    </xf>
    <xf numFmtId="234" fontId="12" fillId="0" borderId="56" xfId="65" applyNumberFormat="1" applyFont="1" applyBorder="1">
      <alignment/>
      <protection/>
    </xf>
    <xf numFmtId="201" fontId="12" fillId="0" borderId="56" xfId="65" applyNumberFormat="1" applyFont="1" applyFill="1" applyBorder="1">
      <alignment/>
      <protection/>
    </xf>
    <xf numFmtId="192" fontId="12" fillId="0" borderId="56" xfId="65" applyNumberFormat="1" applyFont="1" applyFill="1" applyBorder="1" applyAlignment="1">
      <alignment horizontal="center" vertical="center"/>
      <protection/>
    </xf>
    <xf numFmtId="222" fontId="12" fillId="0" borderId="56" xfId="65" applyNumberFormat="1" applyFont="1" applyFill="1" applyBorder="1">
      <alignment/>
      <protection/>
    </xf>
    <xf numFmtId="192" fontId="12" fillId="0" borderId="56" xfId="65" applyNumberFormat="1" applyFont="1" applyFill="1" applyBorder="1">
      <alignment/>
      <protection/>
    </xf>
    <xf numFmtId="192" fontId="12" fillId="0" borderId="55" xfId="65" applyNumberFormat="1" applyFont="1" applyFill="1" applyBorder="1">
      <alignment/>
      <protection/>
    </xf>
    <xf numFmtId="192" fontId="12" fillId="0" borderId="59" xfId="65" applyNumberFormat="1" applyFont="1" applyFill="1" applyBorder="1">
      <alignment/>
      <protection/>
    </xf>
    <xf numFmtId="0" fontId="12" fillId="32" borderId="60" xfId="65" applyFont="1" applyFill="1" applyBorder="1">
      <alignment/>
      <protection/>
    </xf>
    <xf numFmtId="0" fontId="12" fillId="32" borderId="61" xfId="65" applyFont="1" applyFill="1" applyBorder="1">
      <alignment/>
      <protection/>
    </xf>
    <xf numFmtId="0" fontId="12" fillId="32" borderId="62" xfId="65" applyFont="1" applyFill="1" applyBorder="1" applyAlignment="1">
      <alignment horizontal="center"/>
      <protection/>
    </xf>
    <xf numFmtId="214" fontId="12" fillId="0" borderId="63" xfId="65" applyNumberFormat="1" applyFont="1" applyBorder="1">
      <alignment/>
      <protection/>
    </xf>
    <xf numFmtId="0" fontId="12" fillId="32" borderId="64" xfId="65" applyFont="1" applyFill="1" applyBorder="1">
      <alignment/>
      <protection/>
    </xf>
    <xf numFmtId="0" fontId="12" fillId="32" borderId="41" xfId="65" applyFont="1" applyFill="1" applyBorder="1">
      <alignment/>
      <protection/>
    </xf>
    <xf numFmtId="0" fontId="12" fillId="32" borderId="65" xfId="65" applyFont="1" applyFill="1" applyBorder="1" applyAlignment="1">
      <alignment horizontal="center"/>
      <protection/>
    </xf>
    <xf numFmtId="191" fontId="12" fillId="4" borderId="59" xfId="65" applyNumberFormat="1" applyFont="1" applyFill="1" applyBorder="1">
      <alignment/>
      <protection/>
    </xf>
    <xf numFmtId="0" fontId="12" fillId="0" borderId="63" xfId="65" applyFont="1" applyBorder="1">
      <alignment/>
      <protection/>
    </xf>
    <xf numFmtId="0" fontId="12" fillId="4" borderId="66" xfId="65" applyFont="1" applyFill="1" applyBorder="1" applyAlignment="1">
      <alignment horizontal="center"/>
      <protection/>
    </xf>
    <xf numFmtId="14" fontId="12" fillId="4" borderId="67" xfId="65" applyNumberFormat="1" applyFont="1" applyFill="1" applyBorder="1">
      <alignment/>
      <protection/>
    </xf>
    <xf numFmtId="234" fontId="12" fillId="4" borderId="33" xfId="65" applyNumberFormat="1" applyFont="1" applyFill="1" applyBorder="1">
      <alignment/>
      <protection/>
    </xf>
    <xf numFmtId="191" fontId="12" fillId="4" borderId="33" xfId="65" applyNumberFormat="1" applyFont="1" applyFill="1" applyBorder="1">
      <alignment/>
      <protection/>
    </xf>
    <xf numFmtId="191" fontId="12" fillId="4" borderId="67" xfId="65" applyNumberFormat="1" applyFont="1" applyFill="1" applyBorder="1">
      <alignment/>
      <protection/>
    </xf>
    <xf numFmtId="191" fontId="12" fillId="0" borderId="33" xfId="65" applyNumberFormat="1" applyFont="1" applyFill="1" applyBorder="1">
      <alignment/>
      <protection/>
    </xf>
    <xf numFmtId="191" fontId="12" fillId="4" borderId="68" xfId="65" applyNumberFormat="1" applyFont="1" applyFill="1" applyBorder="1">
      <alignment/>
      <protection/>
    </xf>
    <xf numFmtId="191" fontId="12" fillId="4" borderId="69" xfId="65" applyNumberFormat="1" applyFont="1" applyFill="1" applyBorder="1">
      <alignment/>
      <protection/>
    </xf>
    <xf numFmtId="0" fontId="12" fillId="0" borderId="70" xfId="65" applyFont="1" applyBorder="1">
      <alignment/>
      <protection/>
    </xf>
    <xf numFmtId="14" fontId="12" fillId="0" borderId="33" xfId="65" applyNumberFormat="1" applyFont="1" applyBorder="1">
      <alignment/>
      <protection/>
    </xf>
    <xf numFmtId="234" fontId="12" fillId="0" borderId="33" xfId="65" applyNumberFormat="1" applyFont="1" applyBorder="1">
      <alignment/>
      <protection/>
    </xf>
    <xf numFmtId="201" fontId="12" fillId="0" borderId="33" xfId="65" applyNumberFormat="1" applyFont="1" applyFill="1" applyBorder="1">
      <alignment/>
      <protection/>
    </xf>
    <xf numFmtId="192" fontId="12" fillId="0" borderId="33" xfId="65" applyNumberFormat="1" applyFont="1" applyFill="1" applyBorder="1" applyAlignment="1">
      <alignment horizontal="center" vertical="center"/>
      <protection/>
    </xf>
    <xf numFmtId="222" fontId="12" fillId="0" borderId="33" xfId="65" applyNumberFormat="1" applyFont="1" applyFill="1" applyBorder="1">
      <alignment/>
      <protection/>
    </xf>
    <xf numFmtId="192" fontId="12" fillId="0" borderId="33" xfId="65" applyNumberFormat="1" applyFont="1" applyFill="1" applyBorder="1">
      <alignment/>
      <protection/>
    </xf>
    <xf numFmtId="192" fontId="12" fillId="0" borderId="67" xfId="65" applyNumberFormat="1" applyFont="1" applyFill="1" applyBorder="1">
      <alignment/>
      <protection/>
    </xf>
    <xf numFmtId="192" fontId="12" fillId="0" borderId="69" xfId="65" applyNumberFormat="1" applyFont="1" applyFill="1" applyBorder="1">
      <alignment/>
      <protection/>
    </xf>
    <xf numFmtId="199" fontId="12" fillId="0" borderId="56" xfId="65" applyNumberFormat="1" applyFont="1" applyFill="1" applyBorder="1">
      <alignment/>
      <protection/>
    </xf>
    <xf numFmtId="191" fontId="12" fillId="0" borderId="55" xfId="65" applyNumberFormat="1" applyFont="1" applyFill="1" applyBorder="1">
      <alignment/>
      <protection/>
    </xf>
    <xf numFmtId="191" fontId="12" fillId="0" borderId="59" xfId="65" applyNumberFormat="1" applyFont="1" applyFill="1" applyBorder="1">
      <alignment/>
      <protection/>
    </xf>
    <xf numFmtId="0" fontId="12" fillId="32" borderId="70" xfId="65" applyFont="1" applyFill="1" applyBorder="1">
      <alignment/>
      <protection/>
    </xf>
    <xf numFmtId="0" fontId="12" fillId="32" borderId="33" xfId="65" applyFont="1" applyFill="1" applyBorder="1">
      <alignment/>
      <protection/>
    </xf>
    <xf numFmtId="0" fontId="12" fillId="32" borderId="69" xfId="65" applyFont="1" applyFill="1" applyBorder="1" applyAlignment="1">
      <alignment horizontal="center"/>
      <protection/>
    </xf>
    <xf numFmtId="0" fontId="12" fillId="0" borderId="71" xfId="65" applyFont="1" applyBorder="1">
      <alignment/>
      <protection/>
    </xf>
    <xf numFmtId="199" fontId="12" fillId="0" borderId="53" xfId="65" applyNumberFormat="1" applyFont="1" applyFill="1" applyBorder="1">
      <alignment/>
      <protection/>
    </xf>
    <xf numFmtId="191" fontId="12" fillId="0" borderId="53" xfId="65" applyNumberFormat="1" applyFont="1" applyFill="1" applyBorder="1">
      <alignment/>
      <protection/>
    </xf>
    <xf numFmtId="191" fontId="12" fillId="0" borderId="48" xfId="65" applyNumberFormat="1" applyFont="1" applyFill="1" applyBorder="1">
      <alignment/>
      <protection/>
    </xf>
    <xf numFmtId="191" fontId="12" fillId="0" borderId="54" xfId="65" applyNumberFormat="1" applyFont="1" applyFill="1" applyBorder="1">
      <alignment/>
      <protection/>
    </xf>
    <xf numFmtId="0" fontId="12" fillId="0" borderId="52" xfId="65" applyFont="1" applyBorder="1">
      <alignment/>
      <protection/>
    </xf>
    <xf numFmtId="0" fontId="12" fillId="32" borderId="72" xfId="65" applyFont="1" applyFill="1" applyBorder="1">
      <alignment/>
      <protection/>
    </xf>
    <xf numFmtId="0" fontId="12" fillId="32" borderId="50" xfId="65" applyFont="1" applyFill="1" applyBorder="1">
      <alignment/>
      <protection/>
    </xf>
    <xf numFmtId="0" fontId="12" fillId="32" borderId="51" xfId="65" applyFont="1" applyFill="1" applyBorder="1" applyAlignment="1">
      <alignment horizontal="center"/>
      <protection/>
    </xf>
    <xf numFmtId="0" fontId="12" fillId="0" borderId="47" xfId="65" applyFont="1" applyBorder="1">
      <alignment/>
      <protection/>
    </xf>
    <xf numFmtId="191" fontId="17" fillId="4" borderId="56" xfId="65" applyNumberFormat="1" applyFont="1" applyFill="1" applyBorder="1">
      <alignment/>
      <protection/>
    </xf>
    <xf numFmtId="191" fontId="17" fillId="4" borderId="55" xfId="65" applyNumberFormat="1" applyFont="1" applyFill="1" applyBorder="1">
      <alignment/>
      <protection/>
    </xf>
    <xf numFmtId="191" fontId="17" fillId="0" borderId="56" xfId="65" applyNumberFormat="1" applyFont="1" applyFill="1" applyBorder="1">
      <alignment/>
      <protection/>
    </xf>
    <xf numFmtId="191" fontId="17" fillId="4" borderId="57" xfId="65" applyNumberFormat="1" applyFont="1" applyFill="1" applyBorder="1">
      <alignment/>
      <protection/>
    </xf>
    <xf numFmtId="191" fontId="12" fillId="0" borderId="0" xfId="65" applyNumberFormat="1" applyFont="1">
      <alignment/>
      <protection/>
    </xf>
    <xf numFmtId="191" fontId="17" fillId="4" borderId="33" xfId="65" applyNumberFormat="1" applyFont="1" applyFill="1" applyBorder="1">
      <alignment/>
      <protection/>
    </xf>
    <xf numFmtId="191" fontId="17" fillId="0" borderId="33" xfId="65" applyNumberFormat="1" applyFont="1" applyFill="1" applyBorder="1">
      <alignment/>
      <protection/>
    </xf>
    <xf numFmtId="191" fontId="17" fillId="4" borderId="68" xfId="65" applyNumberFormat="1" applyFont="1" applyFill="1" applyBorder="1">
      <alignment/>
      <protection/>
    </xf>
    <xf numFmtId="199" fontId="12" fillId="0" borderId="33" xfId="65" applyNumberFormat="1" applyFont="1" applyFill="1" applyBorder="1">
      <alignment/>
      <protection/>
    </xf>
    <xf numFmtId="191" fontId="12" fillId="0" borderId="67" xfId="65" applyNumberFormat="1" applyFont="1" applyFill="1" applyBorder="1">
      <alignment/>
      <protection/>
    </xf>
    <xf numFmtId="191" fontId="12" fillId="0" borderId="69" xfId="65" applyNumberFormat="1" applyFont="1" applyFill="1" applyBorder="1">
      <alignment/>
      <protection/>
    </xf>
    <xf numFmtId="14" fontId="12" fillId="4" borderId="56" xfId="65" applyNumberFormat="1" applyFont="1" applyFill="1" applyBorder="1">
      <alignment/>
      <protection/>
    </xf>
    <xf numFmtId="0" fontId="12" fillId="4" borderId="47" xfId="65" applyFont="1" applyFill="1" applyBorder="1" applyAlignment="1">
      <alignment horizontal="center"/>
      <protection/>
    </xf>
    <xf numFmtId="14" fontId="12" fillId="4" borderId="48" xfId="65" applyNumberFormat="1" applyFont="1" applyFill="1" applyBorder="1">
      <alignment/>
      <protection/>
    </xf>
    <xf numFmtId="234" fontId="12" fillId="4" borderId="53" xfId="65" applyNumberFormat="1" applyFont="1" applyFill="1" applyBorder="1">
      <alignment/>
      <protection/>
    </xf>
    <xf numFmtId="191" fontId="17" fillId="4" borderId="67" xfId="65" applyNumberFormat="1" applyFont="1" applyFill="1" applyBorder="1">
      <alignment/>
      <protection/>
    </xf>
    <xf numFmtId="191" fontId="17" fillId="0" borderId="53" xfId="65" applyNumberFormat="1" applyFont="1" applyFill="1" applyBorder="1">
      <alignment/>
      <protection/>
    </xf>
    <xf numFmtId="191" fontId="17" fillId="4" borderId="73" xfId="65" applyNumberFormat="1" applyFont="1" applyFill="1" applyBorder="1">
      <alignment/>
      <protection/>
    </xf>
    <xf numFmtId="191" fontId="17" fillId="4" borderId="53" xfId="65" applyNumberFormat="1" applyFont="1" applyFill="1" applyBorder="1">
      <alignment/>
      <protection/>
    </xf>
    <xf numFmtId="191" fontId="12" fillId="4" borderId="53" xfId="65" applyNumberFormat="1" applyFont="1" applyFill="1" applyBorder="1">
      <alignment/>
      <protection/>
    </xf>
    <xf numFmtId="191" fontId="12" fillId="4" borderId="54" xfId="65" applyNumberFormat="1" applyFont="1" applyFill="1" applyBorder="1">
      <alignment/>
      <protection/>
    </xf>
    <xf numFmtId="191" fontId="0" fillId="0" borderId="0" xfId="65" applyNumberFormat="1" applyFill="1" applyBorder="1">
      <alignment/>
      <protection/>
    </xf>
    <xf numFmtId="191" fontId="12" fillId="4" borderId="48" xfId="65" applyNumberFormat="1" applyFont="1" applyFill="1" applyBorder="1">
      <alignment/>
      <protection/>
    </xf>
    <xf numFmtId="191" fontId="12" fillId="4" borderId="73" xfId="65" applyNumberFormat="1" applyFont="1" applyFill="1" applyBorder="1">
      <alignment/>
      <protection/>
    </xf>
    <xf numFmtId="0" fontId="12" fillId="0" borderId="74" xfId="65" applyFont="1" applyBorder="1">
      <alignment/>
      <protection/>
    </xf>
    <xf numFmtId="14" fontId="12" fillId="0" borderId="53" xfId="65" applyNumberFormat="1" applyFont="1" applyBorder="1">
      <alignment/>
      <protection/>
    </xf>
    <xf numFmtId="234" fontId="12" fillId="0" borderId="53" xfId="65" applyNumberFormat="1" applyFont="1" applyBorder="1">
      <alignment/>
      <protection/>
    </xf>
    <xf numFmtId="22" fontId="0" fillId="0" borderId="0" xfId="65"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41" xfId="0" applyFont="1" applyBorder="1" applyAlignment="1">
      <alignment vertical="center" wrapText="1"/>
    </xf>
    <xf numFmtId="0" fontId="25" fillId="0" borderId="75" xfId="0" applyFont="1" applyBorder="1" applyAlignment="1">
      <alignment vertical="center"/>
    </xf>
    <xf numFmtId="0" fontId="25" fillId="0" borderId="76" xfId="0" applyFont="1" applyBorder="1" applyAlignment="1">
      <alignment vertical="center"/>
    </xf>
    <xf numFmtId="0" fontId="25" fillId="0" borderId="77" xfId="0" applyFont="1" applyBorder="1" applyAlignment="1">
      <alignment vertical="center"/>
    </xf>
    <xf numFmtId="0" fontId="23" fillId="0" borderId="78" xfId="0" applyFont="1" applyBorder="1" applyAlignment="1">
      <alignment horizontal="center" vertical="center" shrinkToFit="1"/>
    </xf>
    <xf numFmtId="0" fontId="23" fillId="0" borderId="79"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79" xfId="0" applyFont="1" applyBorder="1" applyAlignment="1">
      <alignment horizontal="center" vertical="center"/>
    </xf>
    <xf numFmtId="0" fontId="23" fillId="0" borderId="24" xfId="0" applyFont="1" applyBorder="1" applyAlignment="1">
      <alignment horizontal="center" vertical="center"/>
    </xf>
    <xf numFmtId="0" fontId="23" fillId="0" borderId="78" xfId="0" applyFont="1" applyBorder="1" applyAlignment="1">
      <alignment horizontal="center" vertical="center"/>
    </xf>
    <xf numFmtId="0" fontId="23" fillId="0" borderId="25"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horizontal="center" vertical="center"/>
    </xf>
    <xf numFmtId="0" fontId="23" fillId="0" borderId="11" xfId="0" applyFont="1" applyBorder="1" applyAlignment="1">
      <alignment vertical="center"/>
    </xf>
    <xf numFmtId="0" fontId="23" fillId="0" borderId="87" xfId="0" applyFont="1" applyBorder="1" applyAlignment="1">
      <alignment horizontal="center" vertical="center"/>
    </xf>
    <xf numFmtId="0" fontId="23" fillId="0" borderId="29" xfId="0" applyFont="1" applyBorder="1" applyAlignment="1">
      <alignment vertical="center"/>
    </xf>
    <xf numFmtId="0" fontId="23" fillId="0" borderId="15" xfId="0" applyFont="1" applyBorder="1" applyAlignment="1">
      <alignment vertical="center"/>
    </xf>
    <xf numFmtId="0" fontId="23" fillId="0" borderId="13" xfId="0" applyFont="1" applyBorder="1" applyAlignment="1">
      <alignment vertical="center"/>
    </xf>
    <xf numFmtId="0" fontId="23" fillId="0" borderId="88" xfId="0" applyFont="1" applyBorder="1" applyAlignment="1">
      <alignment vertical="center"/>
    </xf>
    <xf numFmtId="0" fontId="23" fillId="0" borderId="12"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89" xfId="0" applyFont="1" applyBorder="1" applyAlignment="1">
      <alignment vertical="center"/>
    </xf>
    <xf numFmtId="0" fontId="23" fillId="0" borderId="78" xfId="0" applyFont="1" applyBorder="1" applyAlignment="1">
      <alignment vertical="center"/>
    </xf>
    <xf numFmtId="0" fontId="23" fillId="0" borderId="24" xfId="0" applyFont="1" applyBorder="1" applyAlignment="1">
      <alignment vertical="center"/>
    </xf>
    <xf numFmtId="0" fontId="23" fillId="0" borderId="39"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0" xfId="0" applyFont="1" applyFill="1" applyBorder="1" applyAlignment="1">
      <alignment vertical="center"/>
    </xf>
    <xf numFmtId="0" fontId="23" fillId="5" borderId="90" xfId="0" applyFont="1" applyFill="1" applyBorder="1" applyAlignment="1">
      <alignment vertical="center"/>
    </xf>
    <xf numFmtId="0" fontId="23" fillId="0" borderId="91" xfId="0" applyFont="1" applyBorder="1" applyAlignment="1">
      <alignment horizontal="center" vertical="center"/>
    </xf>
    <xf numFmtId="0" fontId="23" fillId="0" borderId="92" xfId="0" applyFont="1" applyBorder="1" applyAlignment="1">
      <alignment horizontal="center" vertical="center"/>
    </xf>
    <xf numFmtId="0" fontId="23" fillId="0" borderId="33" xfId="0" applyFont="1" applyBorder="1" applyAlignment="1">
      <alignment vertical="center"/>
    </xf>
    <xf numFmtId="0" fontId="23" fillId="0" borderId="41" xfId="0" applyFont="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34" borderId="33" xfId="0" applyFont="1" applyFill="1" applyBorder="1" applyAlignment="1">
      <alignment vertical="center"/>
    </xf>
    <xf numFmtId="0" fontId="23" fillId="34" borderId="67" xfId="0" applyFont="1" applyFill="1" applyBorder="1" applyAlignment="1">
      <alignment vertical="center"/>
    </xf>
    <xf numFmtId="0" fontId="23" fillId="34" borderId="41" xfId="0" applyFont="1" applyFill="1" applyBorder="1" applyAlignment="1">
      <alignment vertical="center"/>
    </xf>
    <xf numFmtId="0" fontId="23" fillId="34" borderId="75" xfId="0" applyFont="1" applyFill="1" applyBorder="1" applyAlignment="1">
      <alignment vertical="center"/>
    </xf>
    <xf numFmtId="0" fontId="23" fillId="0" borderId="91" xfId="0" applyFont="1" applyBorder="1" applyAlignment="1">
      <alignment vertical="center"/>
    </xf>
    <xf numFmtId="0" fontId="23" fillId="0" borderId="93" xfId="0" applyFont="1" applyBorder="1" applyAlignment="1">
      <alignment vertical="center"/>
    </xf>
    <xf numFmtId="0" fontId="23" fillId="0" borderId="94" xfId="0" applyFont="1" applyBorder="1" applyAlignment="1">
      <alignment vertical="center"/>
    </xf>
    <xf numFmtId="0" fontId="23" fillId="0" borderId="95" xfId="0" applyFont="1" applyBorder="1" applyAlignment="1">
      <alignment horizontal="right" vertical="center"/>
    </xf>
    <xf numFmtId="0" fontId="23" fillId="0" borderId="85" xfId="0" applyFont="1" applyBorder="1" applyAlignment="1">
      <alignment horizontal="right" vertical="center"/>
    </xf>
    <xf numFmtId="0" fontId="23" fillId="0" borderId="84" xfId="0" applyFont="1" applyBorder="1" applyAlignment="1">
      <alignment horizontal="right" vertical="center"/>
    </xf>
    <xf numFmtId="0" fontId="23" fillId="0" borderId="83" xfId="0" applyFont="1" applyBorder="1" applyAlignment="1">
      <alignment horizontal="right" vertical="center"/>
    </xf>
    <xf numFmtId="0" fontId="23" fillId="0" borderId="96" xfId="0" applyFont="1" applyBorder="1" applyAlignment="1">
      <alignment horizontal="right" vertical="center"/>
    </xf>
    <xf numFmtId="0" fontId="23" fillId="0" borderId="18" xfId="0" applyFont="1" applyBorder="1" applyAlignment="1">
      <alignment horizontal="right" vertical="center"/>
    </xf>
    <xf numFmtId="0" fontId="23" fillId="0" borderId="10" xfId="0" applyFont="1" applyBorder="1" applyAlignment="1">
      <alignment horizontal="right" vertical="center"/>
    </xf>
    <xf numFmtId="0" fontId="23" fillId="0" borderId="97" xfId="0" applyFont="1" applyBorder="1" applyAlignment="1">
      <alignment horizontal="right" vertical="center"/>
    </xf>
    <xf numFmtId="0" fontId="23" fillId="0" borderId="98" xfId="0" applyFont="1" applyBorder="1" applyAlignment="1">
      <alignment horizontal="right" vertical="center"/>
    </xf>
    <xf numFmtId="0" fontId="23" fillId="0" borderId="31" xfId="0" applyFont="1" applyBorder="1" applyAlignment="1">
      <alignment horizontal="right" vertical="center"/>
    </xf>
    <xf numFmtId="0" fontId="23" fillId="0" borderId="28" xfId="0" applyFont="1" applyBorder="1" applyAlignment="1">
      <alignment horizontal="right" vertical="center"/>
    </xf>
    <xf numFmtId="0" fontId="23" fillId="0" borderId="99" xfId="0" applyFont="1" applyBorder="1" applyAlignment="1">
      <alignment horizontal="right" vertical="center"/>
    </xf>
    <xf numFmtId="0" fontId="23" fillId="0" borderId="100" xfId="0" applyFont="1" applyBorder="1" applyAlignment="1">
      <alignment horizontal="right" vertical="center"/>
    </xf>
    <xf numFmtId="0" fontId="23" fillId="0" borderId="19" xfId="0" applyFont="1" applyBorder="1" applyAlignment="1">
      <alignment horizontal="right" vertical="center"/>
    </xf>
    <xf numFmtId="0" fontId="23" fillId="0" borderId="14" xfId="0" applyFont="1" applyBorder="1" applyAlignment="1">
      <alignment horizontal="right" vertical="center"/>
    </xf>
    <xf numFmtId="0" fontId="23" fillId="0" borderId="101" xfId="0" applyFont="1" applyBorder="1" applyAlignment="1">
      <alignment horizontal="right" vertical="center"/>
    </xf>
    <xf numFmtId="0" fontId="23" fillId="0" borderId="102" xfId="0" applyFont="1" applyBorder="1" applyAlignment="1">
      <alignment horizontal="right" vertical="center"/>
    </xf>
    <xf numFmtId="0" fontId="23" fillId="0" borderId="21" xfId="0" applyFont="1" applyBorder="1" applyAlignment="1">
      <alignment horizontal="right" vertical="center"/>
    </xf>
    <xf numFmtId="0" fontId="23" fillId="0" borderId="12" xfId="0" applyFont="1" applyBorder="1" applyAlignment="1">
      <alignment horizontal="right" vertical="center"/>
    </xf>
    <xf numFmtId="0" fontId="23" fillId="0" borderId="88" xfId="0" applyFont="1" applyBorder="1" applyAlignment="1">
      <alignment horizontal="right" vertical="center"/>
    </xf>
    <xf numFmtId="0" fontId="23" fillId="0" borderId="83" xfId="0" applyFont="1" applyBorder="1" applyAlignment="1">
      <alignment horizontal="center" vertical="center"/>
    </xf>
    <xf numFmtId="0" fontId="23" fillId="0" borderId="88" xfId="0" applyFont="1" applyBorder="1" applyAlignment="1">
      <alignment horizontal="center" vertical="center"/>
    </xf>
    <xf numFmtId="0" fontId="23" fillId="0" borderId="83" xfId="0" applyFont="1" applyBorder="1" applyAlignment="1">
      <alignment horizontal="right" vertical="center" shrinkToFit="1"/>
    </xf>
    <xf numFmtId="0" fontId="23" fillId="0" borderId="95" xfId="0" applyFont="1" applyBorder="1" applyAlignment="1">
      <alignment horizontal="right" vertical="center" shrinkToFit="1"/>
    </xf>
    <xf numFmtId="0" fontId="23" fillId="0" borderId="84" xfId="0" applyFont="1" applyBorder="1" applyAlignment="1">
      <alignment horizontal="right" vertical="center" shrinkToFit="1"/>
    </xf>
    <xf numFmtId="0" fontId="23" fillId="0" borderId="85" xfId="0" applyFont="1" applyBorder="1" applyAlignment="1">
      <alignment horizontal="right" vertical="center" shrinkToFit="1"/>
    </xf>
    <xf numFmtId="0" fontId="23" fillId="0" borderId="82" xfId="0" applyFont="1" applyBorder="1" applyAlignment="1">
      <alignment horizontal="right" vertical="center" shrinkToFit="1"/>
    </xf>
    <xf numFmtId="0" fontId="23" fillId="0" borderId="97" xfId="0" applyFont="1" applyBorder="1" applyAlignment="1">
      <alignment horizontal="right" vertical="center" shrinkToFit="1"/>
    </xf>
    <xf numFmtId="0" fontId="23" fillId="0" borderId="96" xfId="0" applyFont="1" applyBorder="1" applyAlignment="1">
      <alignment horizontal="right" vertical="center" shrinkToFit="1"/>
    </xf>
    <xf numFmtId="0" fontId="23" fillId="0" borderId="10" xfId="0" applyFont="1" applyBorder="1" applyAlignment="1">
      <alignment horizontal="right" vertical="center" shrinkToFit="1"/>
    </xf>
    <xf numFmtId="0" fontId="23" fillId="0" borderId="18" xfId="0" applyFont="1" applyBorder="1" applyAlignment="1">
      <alignment horizontal="right" vertical="center" shrinkToFit="1"/>
    </xf>
    <xf numFmtId="0" fontId="23" fillId="0" borderId="11" xfId="0" applyFont="1" applyBorder="1" applyAlignment="1">
      <alignment horizontal="right" vertical="center" shrinkToFit="1"/>
    </xf>
    <xf numFmtId="0" fontId="23" fillId="0" borderId="99" xfId="0" applyFont="1" applyBorder="1" applyAlignment="1">
      <alignment horizontal="right" vertical="center" shrinkToFit="1"/>
    </xf>
    <xf numFmtId="0" fontId="23" fillId="0" borderId="98" xfId="0" applyFont="1" applyBorder="1" applyAlignment="1">
      <alignment horizontal="right" vertical="center" shrinkToFit="1"/>
    </xf>
    <xf numFmtId="0" fontId="23" fillId="0" borderId="28" xfId="0" applyFont="1" applyBorder="1" applyAlignment="1">
      <alignment horizontal="right" vertical="center" shrinkToFit="1"/>
    </xf>
    <xf numFmtId="0" fontId="23" fillId="0" borderId="31" xfId="0" applyFont="1" applyBorder="1" applyAlignment="1">
      <alignment horizontal="right" vertical="center" shrinkToFit="1"/>
    </xf>
    <xf numFmtId="0" fontId="23" fillId="0" borderId="29" xfId="0" applyFont="1" applyBorder="1" applyAlignment="1">
      <alignment horizontal="right" vertical="center" shrinkToFit="1"/>
    </xf>
    <xf numFmtId="0" fontId="23" fillId="0" borderId="101" xfId="0" applyFont="1" applyBorder="1" applyAlignment="1">
      <alignment horizontal="right" vertical="center" shrinkToFit="1"/>
    </xf>
    <xf numFmtId="0" fontId="23" fillId="0" borderId="100" xfId="0" applyFont="1" applyBorder="1" applyAlignment="1">
      <alignment horizontal="right" vertical="center" shrinkToFit="1"/>
    </xf>
    <xf numFmtId="0" fontId="23" fillId="0" borderId="14" xfId="0" applyFont="1" applyBorder="1" applyAlignment="1">
      <alignment horizontal="right" vertical="center" shrinkToFit="1"/>
    </xf>
    <xf numFmtId="0" fontId="23" fillId="0" borderId="19" xfId="0" applyFont="1" applyBorder="1" applyAlignment="1">
      <alignment horizontal="right" vertical="center" shrinkToFit="1"/>
    </xf>
    <xf numFmtId="0" fontId="23" fillId="0" borderId="15" xfId="0" applyFont="1" applyBorder="1" applyAlignment="1">
      <alignment horizontal="right" vertical="center" shrinkToFit="1"/>
    </xf>
    <xf numFmtId="0" fontId="23" fillId="0" borderId="88" xfId="0" applyFont="1" applyBorder="1" applyAlignment="1">
      <alignment horizontal="right" vertical="center" shrinkToFit="1"/>
    </xf>
    <xf numFmtId="0" fontId="23" fillId="0" borderId="102" xfId="0" applyFont="1" applyBorder="1" applyAlignment="1">
      <alignment horizontal="right" vertical="center" shrinkToFit="1"/>
    </xf>
    <xf numFmtId="0" fontId="23" fillId="0" borderId="12" xfId="0" applyFont="1" applyBorder="1" applyAlignment="1">
      <alignment horizontal="right" vertical="center" shrinkToFit="1"/>
    </xf>
    <xf numFmtId="0" fontId="23" fillId="0" borderId="21" xfId="0" applyFont="1" applyBorder="1" applyAlignment="1">
      <alignment horizontal="right" vertical="center" shrinkToFit="1"/>
    </xf>
    <xf numFmtId="0" fontId="23" fillId="0" borderId="13" xfId="0" applyFont="1" applyBorder="1" applyAlignment="1">
      <alignment horizontal="right" vertical="center" shrinkToFit="1"/>
    </xf>
    <xf numFmtId="0" fontId="23" fillId="0" borderId="84" xfId="0" applyFont="1" applyBorder="1" applyAlignment="1">
      <alignment horizontal="center" vertical="center"/>
    </xf>
    <xf numFmtId="0" fontId="23" fillId="0" borderId="10" xfId="0" applyFont="1" applyBorder="1" applyAlignment="1">
      <alignment horizontal="center" vertical="center"/>
    </xf>
    <xf numFmtId="0" fontId="23" fillId="0" borderId="28" xfId="0" applyFont="1" applyBorder="1" applyAlignment="1">
      <alignment horizontal="center" vertical="center"/>
    </xf>
    <xf numFmtId="0" fontId="23" fillId="0" borderId="14" xfId="0" applyFont="1" applyBorder="1" applyAlignment="1">
      <alignment horizontal="center" vertical="center"/>
    </xf>
    <xf numFmtId="0" fontId="23" fillId="0" borderId="12" xfId="0" applyFont="1" applyBorder="1" applyAlignment="1">
      <alignment horizontal="center"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23" fillId="34" borderId="41" xfId="0" applyFont="1" applyFill="1" applyBorder="1" applyAlignment="1">
      <alignment horizontal="center" vertical="center"/>
    </xf>
    <xf numFmtId="0" fontId="23" fillId="34" borderId="75" xfId="0" applyFont="1" applyFill="1" applyBorder="1" applyAlignment="1">
      <alignment horizontal="center" vertical="center"/>
    </xf>
    <xf numFmtId="0" fontId="23" fillId="0" borderId="91" xfId="0" applyFont="1" applyBorder="1" applyAlignment="1">
      <alignment horizontal="center" vertical="center"/>
    </xf>
    <xf numFmtId="0" fontId="23" fillId="0" borderId="92" xfId="0" applyFont="1" applyBorder="1" applyAlignment="1">
      <alignment horizontal="center" vertical="center"/>
    </xf>
    <xf numFmtId="0" fontId="23" fillId="34" borderId="33" xfId="0" applyFont="1" applyFill="1" applyBorder="1" applyAlignment="1">
      <alignment horizontal="center" vertical="center"/>
    </xf>
    <xf numFmtId="0" fontId="23" fillId="34" borderId="67" xfId="0" applyFont="1" applyFill="1" applyBorder="1" applyAlignment="1">
      <alignment horizontal="center" vertical="center"/>
    </xf>
    <xf numFmtId="0" fontId="23" fillId="0" borderId="108" xfId="0" applyFont="1" applyFill="1" applyBorder="1" applyAlignment="1">
      <alignment horizontal="center" vertical="center"/>
    </xf>
    <xf numFmtId="0" fontId="23" fillId="5" borderId="41" xfId="0" applyFont="1" applyFill="1" applyBorder="1" applyAlignment="1">
      <alignment horizontal="center" vertical="center"/>
    </xf>
    <xf numFmtId="0" fontId="23" fillId="5" borderId="75" xfId="0" applyFont="1" applyFill="1" applyBorder="1" applyAlignment="1">
      <alignment horizontal="center" vertical="center"/>
    </xf>
    <xf numFmtId="0" fontId="23" fillId="0" borderId="33" xfId="0" applyFont="1" applyBorder="1" applyAlignment="1">
      <alignment horizontal="center" vertical="center"/>
    </xf>
    <xf numFmtId="0" fontId="23" fillId="0" borderId="41" xfId="0" applyFont="1" applyBorder="1" applyAlignment="1">
      <alignment horizontal="center" vertical="center"/>
    </xf>
    <xf numFmtId="0" fontId="23" fillId="0" borderId="108" xfId="0" applyFont="1" applyBorder="1" applyAlignment="1">
      <alignment horizontal="center" vertical="center"/>
    </xf>
    <xf numFmtId="0" fontId="23" fillId="0" borderId="55" xfId="0" applyFont="1" applyFill="1" applyBorder="1" applyAlignment="1">
      <alignment horizontal="center" vertical="top"/>
    </xf>
    <xf numFmtId="0" fontId="23" fillId="0" borderId="0" xfId="0" applyFont="1" applyFill="1" applyBorder="1" applyAlignment="1">
      <alignment horizontal="center" vertical="top"/>
    </xf>
    <xf numFmtId="0" fontId="23" fillId="0" borderId="57" xfId="0" applyFont="1" applyFill="1" applyBorder="1" applyAlignment="1">
      <alignment horizontal="center" vertical="top"/>
    </xf>
    <xf numFmtId="0" fontId="23" fillId="0" borderId="67" xfId="0" applyFont="1" applyFill="1" applyBorder="1" applyAlignment="1">
      <alignment horizontal="center" vertical="top"/>
    </xf>
    <xf numFmtId="0" fontId="23" fillId="0" borderId="40" xfId="0" applyFont="1" applyFill="1" applyBorder="1" applyAlignment="1">
      <alignment horizontal="center" vertical="top"/>
    </xf>
    <xf numFmtId="0" fontId="23" fillId="0" borderId="68" xfId="0" applyFont="1" applyFill="1" applyBorder="1" applyAlignment="1">
      <alignment horizontal="center" vertical="top"/>
    </xf>
    <xf numFmtId="0" fontId="23" fillId="0" borderId="109" xfId="0" applyFont="1" applyBorder="1" applyAlignment="1">
      <alignment horizontal="center" vertical="center"/>
    </xf>
    <xf numFmtId="0" fontId="23" fillId="0" borderId="110" xfId="0" applyFont="1" applyBorder="1" applyAlignment="1">
      <alignment horizontal="center" vertical="center"/>
    </xf>
    <xf numFmtId="0" fontId="23" fillId="34" borderId="76" xfId="0" applyFont="1" applyFill="1" applyBorder="1" applyAlignment="1">
      <alignment horizontal="center" vertical="center"/>
    </xf>
    <xf numFmtId="0" fontId="23" fillId="5" borderId="76" xfId="0" applyFont="1" applyFill="1" applyBorder="1" applyAlignment="1">
      <alignment horizontal="center" vertical="center"/>
    </xf>
    <xf numFmtId="0" fontId="23" fillId="0" borderId="111" xfId="0" applyFont="1" applyBorder="1" applyAlignment="1">
      <alignment horizontal="center" vertical="center"/>
    </xf>
    <xf numFmtId="0" fontId="23" fillId="0" borderId="112" xfId="0" applyFont="1" applyBorder="1" applyAlignment="1">
      <alignment horizontal="center" vertical="center"/>
    </xf>
    <xf numFmtId="0" fontId="23" fillId="0" borderId="113" xfId="0" applyFont="1" applyBorder="1" applyAlignment="1">
      <alignment horizontal="center" vertical="center"/>
    </xf>
    <xf numFmtId="0" fontId="23" fillId="0" borderId="67" xfId="0" applyFont="1" applyBorder="1" applyAlignment="1">
      <alignment horizontal="center" vertical="center"/>
    </xf>
    <xf numFmtId="0" fontId="23" fillId="0" borderId="40" xfId="0" applyFont="1" applyBorder="1" applyAlignment="1">
      <alignment horizontal="center" vertical="center"/>
    </xf>
    <xf numFmtId="0" fontId="23" fillId="0" borderId="68" xfId="0" applyFont="1" applyBorder="1" applyAlignment="1">
      <alignment horizontal="center" vertical="center"/>
    </xf>
    <xf numFmtId="0" fontId="0" fillId="0" borderId="0" xfId="0" applyAlignment="1">
      <alignment horizontal="center" vertical="center"/>
    </xf>
    <xf numFmtId="0" fontId="23" fillId="0" borderId="41"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24" xfId="0" applyFont="1" applyBorder="1" applyAlignment="1">
      <alignment horizontal="center" vertical="center"/>
    </xf>
    <xf numFmtId="0" fontId="23" fillId="0" borderId="114" xfId="0" applyFont="1" applyBorder="1" applyAlignment="1">
      <alignment horizontal="center" vertical="center"/>
    </xf>
    <xf numFmtId="0" fontId="23" fillId="0" borderId="17" xfId="0" applyFont="1" applyBorder="1" applyAlignment="1">
      <alignment horizontal="center" vertical="center"/>
    </xf>
    <xf numFmtId="0" fontId="0" fillId="33" borderId="115" xfId="0" applyFill="1" applyBorder="1" applyAlignment="1">
      <alignment vertical="center"/>
    </xf>
    <xf numFmtId="0" fontId="0" fillId="0" borderId="116" xfId="0" applyBorder="1" applyAlignment="1">
      <alignment vertical="center"/>
    </xf>
    <xf numFmtId="0" fontId="0" fillId="0" borderId="117" xfId="0" applyBorder="1" applyAlignment="1">
      <alignment vertical="center"/>
    </xf>
    <xf numFmtId="0" fontId="25" fillId="0" borderId="76" xfId="0" applyFont="1" applyBorder="1" applyAlignment="1">
      <alignment horizontal="center" vertical="center"/>
    </xf>
    <xf numFmtId="0" fontId="23" fillId="0" borderId="25" xfId="0" applyFont="1" applyBorder="1" applyAlignment="1">
      <alignment horizontal="center" vertical="center"/>
    </xf>
    <xf numFmtId="0" fontId="23" fillId="0" borderId="118" xfId="0" applyFont="1" applyBorder="1" applyAlignment="1">
      <alignment horizontal="center" vertical="center"/>
    </xf>
    <xf numFmtId="0" fontId="23" fillId="0" borderId="23" xfId="0" applyFont="1" applyBorder="1" applyAlignment="1">
      <alignment horizontal="center" vertical="center"/>
    </xf>
    <xf numFmtId="0" fontId="23" fillId="0" borderId="79" xfId="0" applyFont="1" applyBorder="1" applyAlignment="1">
      <alignment horizontal="center" vertical="center"/>
    </xf>
    <xf numFmtId="0" fontId="23" fillId="0" borderId="86" xfId="0" applyFont="1" applyBorder="1" applyAlignment="1">
      <alignment horizontal="center" vertical="center"/>
    </xf>
    <xf numFmtId="0" fontId="23" fillId="0" borderId="81" xfId="0" applyFont="1" applyBorder="1" applyAlignment="1">
      <alignment horizontal="center" vertical="center"/>
    </xf>
    <xf numFmtId="0" fontId="23" fillId="0" borderId="119" xfId="0" applyFont="1" applyBorder="1" applyAlignment="1">
      <alignment horizontal="center" vertical="center"/>
    </xf>
    <xf numFmtId="0" fontId="23" fillId="0" borderId="120" xfId="0" applyFont="1" applyBorder="1" applyAlignment="1">
      <alignment horizontal="center" vertical="center"/>
    </xf>
    <xf numFmtId="0" fontId="23" fillId="0" borderId="121" xfId="0" applyFont="1" applyBorder="1" applyAlignment="1">
      <alignment horizontal="center" vertical="center"/>
    </xf>
    <xf numFmtId="0" fontId="23" fillId="0" borderId="122" xfId="0" applyFont="1" applyBorder="1" applyAlignment="1">
      <alignment horizontal="center" vertical="center"/>
    </xf>
    <xf numFmtId="0" fontId="23" fillId="0" borderId="123" xfId="0" applyFont="1" applyBorder="1" applyAlignment="1">
      <alignment horizontal="center" vertical="center"/>
    </xf>
    <xf numFmtId="0" fontId="23" fillId="0" borderId="124" xfId="0" applyFont="1" applyBorder="1" applyAlignment="1">
      <alignment horizontal="center"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0" fontId="23" fillId="0" borderId="78" xfId="0" applyFont="1" applyBorder="1" applyAlignment="1">
      <alignment horizontal="center" vertical="center"/>
    </xf>
    <xf numFmtId="0" fontId="23" fillId="0" borderId="125" xfId="0" applyFont="1" applyBorder="1" applyAlignment="1">
      <alignment horizontal="center" vertical="center"/>
    </xf>
    <xf numFmtId="0" fontId="23" fillId="0" borderId="80" xfId="0" applyFont="1" applyBorder="1" applyAlignment="1">
      <alignment horizontal="center" vertical="center"/>
    </xf>
    <xf numFmtId="0" fontId="12" fillId="0" borderId="126" xfId="65" applyFont="1" applyBorder="1" applyAlignment="1">
      <alignment horizontal="center"/>
      <protection/>
    </xf>
    <xf numFmtId="0" fontId="12" fillId="0" borderId="43" xfId="65" applyFont="1" applyBorder="1" applyAlignment="1">
      <alignment horizontal="center"/>
      <protection/>
    </xf>
    <xf numFmtId="0" fontId="12" fillId="0" borderId="127" xfId="65" applyFont="1" applyBorder="1" applyAlignment="1">
      <alignment horizontal="center"/>
      <protection/>
    </xf>
    <xf numFmtId="0" fontId="12" fillId="0" borderId="44" xfId="65" applyFont="1" applyBorder="1" applyAlignment="1">
      <alignment horizontal="center"/>
      <protection/>
    </xf>
    <xf numFmtId="214" fontId="13" fillId="0" borderId="126" xfId="65" applyNumberFormat="1" applyFont="1" applyBorder="1" applyAlignment="1">
      <alignment horizontal="center"/>
      <protection/>
    </xf>
    <xf numFmtId="214" fontId="12" fillId="0" borderId="43" xfId="65" applyNumberFormat="1" applyFont="1" applyBorder="1" applyAlignment="1">
      <alignment horizontal="center"/>
      <protection/>
    </xf>
    <xf numFmtId="0" fontId="13" fillId="0" borderId="126" xfId="65" applyFont="1" applyFill="1" applyBorder="1" applyAlignment="1">
      <alignment horizontal="center"/>
      <protection/>
    </xf>
    <xf numFmtId="0" fontId="12" fillId="0" borderId="43" xfId="65" applyFont="1" applyFill="1" applyBorder="1" applyAlignment="1">
      <alignment horizontal="center"/>
      <protection/>
    </xf>
    <xf numFmtId="0" fontId="12" fillId="0" borderId="127" xfId="65" applyFont="1" applyFill="1" applyBorder="1" applyAlignment="1">
      <alignment horizontal="center"/>
      <protection/>
    </xf>
    <xf numFmtId="0" fontId="13" fillId="0" borderId="126" xfId="65" applyFont="1" applyBorder="1" applyAlignment="1">
      <alignment horizontal="center"/>
      <protection/>
    </xf>
    <xf numFmtId="191" fontId="13" fillId="0" borderId="126" xfId="65" applyNumberFormat="1" applyFont="1" applyFill="1" applyBorder="1" applyAlignment="1">
      <alignment horizontal="center"/>
      <protection/>
    </xf>
    <xf numFmtId="191" fontId="12" fillId="0" borderId="43" xfId="65" applyNumberFormat="1" applyFont="1" applyFill="1" applyBorder="1" applyAlignment="1">
      <alignment horizontal="center"/>
      <protection/>
    </xf>
    <xf numFmtId="191" fontId="12" fillId="0" borderId="44" xfId="65" applyNumberFormat="1" applyFont="1" applyFill="1" applyBorder="1" applyAlignment="1">
      <alignment horizontal="center"/>
      <protection/>
    </xf>
    <xf numFmtId="191" fontId="13" fillId="32" borderId="126" xfId="65" applyNumberFormat="1" applyFont="1" applyFill="1" applyBorder="1" applyAlignment="1">
      <alignment horizontal="center"/>
      <protection/>
    </xf>
    <xf numFmtId="191" fontId="12" fillId="32" borderId="43" xfId="65" applyNumberFormat="1" applyFont="1" applyFill="1" applyBorder="1" applyAlignment="1">
      <alignment horizontal="center"/>
      <protection/>
    </xf>
    <xf numFmtId="214" fontId="13" fillId="0" borderId="75" xfId="65" applyNumberFormat="1" applyFont="1" applyBorder="1" applyAlignment="1">
      <alignment horizontal="center"/>
      <protection/>
    </xf>
    <xf numFmtId="214" fontId="12" fillId="0" borderId="76" xfId="65" applyNumberFormat="1" applyFont="1" applyBorder="1" applyAlignment="1">
      <alignment horizontal="center"/>
      <protection/>
    </xf>
    <xf numFmtId="0" fontId="12" fillId="0" borderId="75" xfId="65" applyFont="1" applyBorder="1" applyAlignment="1">
      <alignment horizontal="center"/>
      <protection/>
    </xf>
    <xf numFmtId="0" fontId="12" fillId="0" borderId="77" xfId="65" applyFont="1" applyBorder="1" applyAlignment="1">
      <alignment horizontal="center"/>
      <protection/>
    </xf>
    <xf numFmtId="191" fontId="12" fillId="0" borderId="32" xfId="65" applyNumberFormat="1" applyFont="1" applyFill="1" applyBorder="1" applyAlignment="1">
      <alignment horizontal="center" vertical="center"/>
      <protection/>
    </xf>
    <xf numFmtId="191" fontId="12" fillId="0" borderId="53" xfId="65" applyNumberFormat="1" applyFont="1" applyFill="1" applyBorder="1" applyAlignment="1">
      <alignment horizontal="center" vertical="center"/>
      <protection/>
    </xf>
    <xf numFmtId="0" fontId="12" fillId="0" borderId="128" xfId="65" applyFont="1" applyBorder="1" applyAlignment="1">
      <alignment horizontal="center"/>
      <protection/>
    </xf>
    <xf numFmtId="199" fontId="12" fillId="0" borderId="32" xfId="65" applyNumberFormat="1" applyFont="1" applyFill="1" applyBorder="1" applyAlignment="1">
      <alignment horizontal="center" vertical="center"/>
      <protection/>
    </xf>
    <xf numFmtId="199" fontId="12" fillId="0" borderId="53" xfId="65" applyNumberFormat="1" applyFont="1" applyFill="1" applyBorder="1" applyAlignment="1">
      <alignment horizontal="center" vertical="center"/>
      <protection/>
    </xf>
    <xf numFmtId="191" fontId="12" fillId="32" borderId="32" xfId="65" applyNumberFormat="1" applyFont="1" applyFill="1" applyBorder="1" applyAlignment="1">
      <alignment horizontal="center" vertical="center"/>
      <protection/>
    </xf>
    <xf numFmtId="191" fontId="12" fillId="32" borderId="53" xfId="65" applyNumberFormat="1" applyFont="1" applyFill="1" applyBorder="1" applyAlignment="1">
      <alignment horizontal="center" vertical="center"/>
      <protection/>
    </xf>
    <xf numFmtId="191" fontId="12" fillId="32" borderId="119" xfId="65" applyNumberFormat="1" applyFont="1" applyFill="1" applyBorder="1" applyAlignment="1">
      <alignment horizontal="center" vertical="center"/>
      <protection/>
    </xf>
    <xf numFmtId="191" fontId="12" fillId="32" borderId="48" xfId="65" applyNumberFormat="1" applyFont="1" applyFill="1" applyBorder="1" applyAlignment="1">
      <alignment horizontal="center" vertical="center"/>
      <protection/>
    </xf>
    <xf numFmtId="191" fontId="12" fillId="0" borderId="46" xfId="65" applyNumberFormat="1" applyFont="1" applyFill="1" applyBorder="1" applyAlignment="1">
      <alignment horizontal="center" vertical="center"/>
      <protection/>
    </xf>
    <xf numFmtId="191" fontId="12" fillId="0" borderId="54" xfId="65" applyNumberFormat="1" applyFont="1" applyFill="1" applyBorder="1" applyAlignment="1">
      <alignment horizontal="center" vertical="center"/>
      <protection/>
    </xf>
    <xf numFmtId="56" fontId="0" fillId="0" borderId="119" xfId="0" applyNumberFormat="1" applyFill="1" applyBorder="1" applyAlignment="1">
      <alignment horizontal="center" vertical="center"/>
    </xf>
    <xf numFmtId="56" fontId="0" fillId="0" borderId="55" xfId="0" applyNumberFormat="1" applyFill="1" applyBorder="1" applyAlignment="1">
      <alignment horizontal="center" vertical="center"/>
    </xf>
    <xf numFmtId="56" fontId="0" fillId="0" borderId="67" xfId="0" applyNumberFormat="1" applyFill="1" applyBorder="1" applyAlignment="1">
      <alignment horizontal="center" vertical="center"/>
    </xf>
    <xf numFmtId="0" fontId="0" fillId="4" borderId="40" xfId="0" applyFill="1" applyBorder="1" applyAlignment="1">
      <alignment horizontal="center" vertical="center"/>
    </xf>
    <xf numFmtId="0" fontId="8" fillId="32" borderId="76" xfId="0" applyFont="1" applyFill="1" applyBorder="1" applyAlignment="1">
      <alignment horizontal="center" vertical="center"/>
    </xf>
    <xf numFmtId="0" fontId="0" fillId="0" borderId="119" xfId="0" applyBorder="1" applyAlignment="1">
      <alignment horizontal="center" vertical="center"/>
    </xf>
    <xf numFmtId="0" fontId="0" fillId="0" borderId="129" xfId="0" applyBorder="1" applyAlignment="1">
      <alignment horizontal="center" vertical="center"/>
    </xf>
    <xf numFmtId="0" fontId="0" fillId="0" borderId="6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distributed" textRotation="255" indent="5"/>
    </xf>
    <xf numFmtId="0" fontId="7" fillId="0" borderId="41" xfId="0" applyFont="1" applyBorder="1" applyAlignment="1">
      <alignment horizontal="center" vertical="distributed" textRotation="255" indent="5"/>
    </xf>
    <xf numFmtId="0" fontId="0" fillId="0" borderId="41"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56" xfId="0" applyBorder="1" applyAlignment="1">
      <alignment horizontal="center" vertical="distributed" textRotation="255"/>
    </xf>
    <xf numFmtId="0" fontId="0" fillId="0" borderId="33" xfId="0" applyBorder="1" applyAlignment="1">
      <alignment horizontal="center" vertical="distributed" textRotation="255"/>
    </xf>
    <xf numFmtId="0" fontId="23" fillId="0" borderId="82" xfId="0" applyFont="1" applyBorder="1" applyAlignment="1">
      <alignment horizontal="center" vertical="center"/>
    </xf>
    <xf numFmtId="0" fontId="23" fillId="0" borderId="11" xfId="0" applyFont="1" applyBorder="1" applyAlignment="1">
      <alignment horizontal="center" vertical="center"/>
    </xf>
    <xf numFmtId="0" fontId="23" fillId="0" borderId="29" xfId="0" applyFont="1" applyBorder="1" applyAlignment="1">
      <alignment horizontal="center" vertical="center"/>
    </xf>
    <xf numFmtId="0" fontId="23" fillId="0" borderId="15" xfId="0" applyFont="1" applyBorder="1" applyAlignment="1">
      <alignment horizontal="center" vertical="center"/>
    </xf>
    <xf numFmtId="0" fontId="23" fillId="0" borderId="13" xfId="0" applyFont="1" applyBorder="1" applyAlignment="1">
      <alignment horizontal="center" vertical="center"/>
    </xf>
    <xf numFmtId="0" fontId="23" fillId="0" borderId="0" xfId="0" applyFont="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4段FP結果計算表(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tabSelected="1" view="pageBreakPreview" zoomScale="85" zoomScaleSheetLayoutView="85" zoomScalePageLayoutView="0" workbookViewId="0" topLeftCell="A1">
      <selection activeCell="B34" sqref="B34:C34"/>
    </sheetView>
  </sheetViews>
  <sheetFormatPr defaultColWidth="9.00390625" defaultRowHeight="13.5"/>
  <cols>
    <col min="1" max="1" width="26.625" style="0" customWidth="1"/>
    <col min="11" max="11" width="4.625" style="0" customWidth="1"/>
  </cols>
  <sheetData>
    <row r="1" spans="1:11" ht="14.25" thickBot="1">
      <c r="A1" s="220" t="s">
        <v>116</v>
      </c>
      <c r="B1" s="180"/>
      <c r="C1" s="180"/>
      <c r="D1" s="180"/>
      <c r="E1" s="180"/>
      <c r="F1" s="180"/>
      <c r="G1" s="180"/>
      <c r="H1" s="180"/>
      <c r="I1" s="180"/>
      <c r="J1" s="180"/>
      <c r="K1" s="180"/>
    </row>
    <row r="2" spans="1:11" ht="14.25" thickBot="1">
      <c r="A2" s="180"/>
      <c r="B2" s="221"/>
      <c r="C2" s="180" t="s">
        <v>325</v>
      </c>
      <c r="D2" s="180"/>
      <c r="E2" s="180"/>
      <c r="F2" s="180"/>
      <c r="G2" s="180"/>
      <c r="H2" s="180"/>
      <c r="I2" s="180"/>
      <c r="J2" s="180"/>
      <c r="K2" s="180"/>
    </row>
    <row r="3" spans="1:11" ht="14.25" thickBot="1">
      <c r="A3" s="180"/>
      <c r="B3" s="222"/>
      <c r="C3" s="180" t="s">
        <v>324</v>
      </c>
      <c r="D3" s="180"/>
      <c r="E3" s="180"/>
      <c r="F3" s="180"/>
      <c r="G3" s="180"/>
      <c r="H3" s="180"/>
      <c r="I3" s="180"/>
      <c r="J3" s="180"/>
      <c r="K3" s="180"/>
    </row>
    <row r="4" spans="1:20" ht="13.5">
      <c r="A4" s="220" t="s">
        <v>441</v>
      </c>
      <c r="B4" s="180"/>
      <c r="C4" s="180"/>
      <c r="D4" s="180"/>
      <c r="E4" s="180"/>
      <c r="F4" s="180"/>
      <c r="G4" s="180"/>
      <c r="H4" s="180"/>
      <c r="I4" s="180"/>
      <c r="J4" s="180"/>
      <c r="K4" s="180"/>
      <c r="M4" t="s">
        <v>120</v>
      </c>
      <c r="T4" t="s">
        <v>122</v>
      </c>
    </row>
    <row r="5" spans="1:20" ht="14.25" thickBot="1">
      <c r="A5" s="223" t="s">
        <v>442</v>
      </c>
      <c r="B5" s="298" t="s">
        <v>117</v>
      </c>
      <c r="C5" s="313"/>
      <c r="D5" s="314"/>
      <c r="E5" s="298" t="s">
        <v>118</v>
      </c>
      <c r="F5" s="313"/>
      <c r="G5" s="314"/>
      <c r="H5" s="298" t="s">
        <v>29</v>
      </c>
      <c r="I5" s="313"/>
      <c r="J5" s="314"/>
      <c r="K5" s="180"/>
      <c r="M5" t="s">
        <v>99</v>
      </c>
      <c r="T5" t="s">
        <v>93</v>
      </c>
    </row>
    <row r="6" spans="1:20" ht="14.25" thickTop="1">
      <c r="A6" s="225" t="s">
        <v>443</v>
      </c>
      <c r="B6" s="299" t="s">
        <v>477</v>
      </c>
      <c r="C6" s="299"/>
      <c r="D6" s="299"/>
      <c r="E6" s="299" t="s">
        <v>478</v>
      </c>
      <c r="F6" s="299"/>
      <c r="G6" s="299"/>
      <c r="H6" s="317"/>
      <c r="I6" s="318"/>
      <c r="J6" s="319"/>
      <c r="K6" s="180"/>
      <c r="M6" t="s">
        <v>98</v>
      </c>
      <c r="T6" t="s">
        <v>123</v>
      </c>
    </row>
    <row r="7" spans="1:20" ht="13.5">
      <c r="A7" s="226" t="s">
        <v>191</v>
      </c>
      <c r="B7" s="295" t="s">
        <v>503</v>
      </c>
      <c r="C7" s="295"/>
      <c r="D7" s="295"/>
      <c r="E7" s="295" t="s">
        <v>478</v>
      </c>
      <c r="F7" s="295"/>
      <c r="G7" s="295"/>
      <c r="H7" s="320"/>
      <c r="I7" s="321"/>
      <c r="J7" s="322"/>
      <c r="K7" s="180"/>
      <c r="M7" t="s">
        <v>100</v>
      </c>
      <c r="T7" t="s">
        <v>92</v>
      </c>
    </row>
    <row r="8" spans="1:20" ht="13.5">
      <c r="A8" s="180"/>
      <c r="B8" s="180"/>
      <c r="C8" s="180"/>
      <c r="D8" s="180"/>
      <c r="E8" s="180"/>
      <c r="F8" s="180"/>
      <c r="G8" s="180"/>
      <c r="H8" s="180"/>
      <c r="I8" s="180"/>
      <c r="J8" s="180"/>
      <c r="K8" s="180"/>
      <c r="M8" t="s">
        <v>119</v>
      </c>
      <c r="T8" t="s">
        <v>124</v>
      </c>
    </row>
    <row r="9" spans="1:20" ht="13.5">
      <c r="A9" s="220" t="s">
        <v>115</v>
      </c>
      <c r="B9" s="180"/>
      <c r="C9" s="180"/>
      <c r="D9" s="180"/>
      <c r="E9" s="180"/>
      <c r="F9" s="180"/>
      <c r="G9" s="180"/>
      <c r="H9" s="180"/>
      <c r="I9" s="180"/>
      <c r="J9" s="180"/>
      <c r="K9" s="180"/>
      <c r="T9" t="s">
        <v>125</v>
      </c>
    </row>
    <row r="10" spans="1:20" ht="14.25" thickBot="1">
      <c r="A10" s="223" t="s">
        <v>61</v>
      </c>
      <c r="B10" s="298" t="s">
        <v>129</v>
      </c>
      <c r="C10" s="314"/>
      <c r="D10" s="298" t="s">
        <v>29</v>
      </c>
      <c r="E10" s="313"/>
      <c r="F10" s="313"/>
      <c r="G10" s="313"/>
      <c r="H10" s="313"/>
      <c r="I10" s="313"/>
      <c r="J10" s="314"/>
      <c r="K10" s="180"/>
      <c r="M10" t="s">
        <v>121</v>
      </c>
      <c r="T10" t="s">
        <v>94</v>
      </c>
    </row>
    <row r="11" spans="1:20" ht="14.25" thickTop="1">
      <c r="A11" s="225" t="s">
        <v>190</v>
      </c>
      <c r="B11" s="299" t="s">
        <v>479</v>
      </c>
      <c r="C11" s="299"/>
      <c r="D11" s="307"/>
      <c r="E11" s="308"/>
      <c r="F11" s="308"/>
      <c r="G11" s="308"/>
      <c r="H11" s="308"/>
      <c r="I11" s="308"/>
      <c r="J11" s="309"/>
      <c r="K11" s="180"/>
      <c r="M11" t="s">
        <v>102</v>
      </c>
      <c r="N11" t="s">
        <v>103</v>
      </c>
      <c r="O11" t="s">
        <v>104</v>
      </c>
      <c r="Q11" t="s">
        <v>106</v>
      </c>
      <c r="S11">
        <v>1</v>
      </c>
      <c r="T11" t="s">
        <v>126</v>
      </c>
    </row>
    <row r="12" spans="1:20" ht="13.5">
      <c r="A12" s="226" t="s">
        <v>189</v>
      </c>
      <c r="B12" s="295" t="s">
        <v>480</v>
      </c>
      <c r="C12" s="295"/>
      <c r="D12" s="307"/>
      <c r="E12" s="308"/>
      <c r="F12" s="308"/>
      <c r="G12" s="308"/>
      <c r="H12" s="308"/>
      <c r="I12" s="308"/>
      <c r="J12" s="309"/>
      <c r="K12" s="180"/>
      <c r="O12" t="s">
        <v>105</v>
      </c>
      <c r="Q12" t="s">
        <v>107</v>
      </c>
      <c r="S12">
        <v>0.1</v>
      </c>
      <c r="T12" t="s">
        <v>127</v>
      </c>
    </row>
    <row r="13" spans="1:20" ht="13.5">
      <c r="A13" s="226" t="s">
        <v>188</v>
      </c>
      <c r="B13" s="295" t="s">
        <v>481</v>
      </c>
      <c r="C13" s="295"/>
      <c r="D13" s="307"/>
      <c r="E13" s="308"/>
      <c r="F13" s="308"/>
      <c r="G13" s="308"/>
      <c r="H13" s="308"/>
      <c r="I13" s="308"/>
      <c r="J13" s="309"/>
      <c r="K13" s="180"/>
      <c r="O13" t="s">
        <v>109</v>
      </c>
      <c r="Q13" t="s">
        <v>108</v>
      </c>
      <c r="T13" t="s">
        <v>128</v>
      </c>
    </row>
    <row r="14" spans="1:20" ht="13.5">
      <c r="A14" s="226" t="s">
        <v>180</v>
      </c>
      <c r="B14" s="295" t="s">
        <v>482</v>
      </c>
      <c r="C14" s="295"/>
      <c r="D14" s="307"/>
      <c r="E14" s="308"/>
      <c r="F14" s="308"/>
      <c r="G14" s="308"/>
      <c r="H14" s="308"/>
      <c r="I14" s="308"/>
      <c r="J14" s="309"/>
      <c r="K14" s="180"/>
      <c r="Q14" t="s">
        <v>110</v>
      </c>
      <c r="T14" t="s">
        <v>95</v>
      </c>
    </row>
    <row r="15" spans="1:17" ht="13.5">
      <c r="A15" s="227" t="s">
        <v>181</v>
      </c>
      <c r="B15" s="295">
        <v>1</v>
      </c>
      <c r="C15" s="295"/>
      <c r="D15" s="310"/>
      <c r="E15" s="311"/>
      <c r="F15" s="311"/>
      <c r="G15" s="311"/>
      <c r="H15" s="311"/>
      <c r="I15" s="311"/>
      <c r="J15" s="312"/>
      <c r="K15" s="180"/>
      <c r="Q15" t="s">
        <v>111</v>
      </c>
    </row>
    <row r="16" spans="1:17" ht="13.5">
      <c r="A16" s="228"/>
      <c r="B16" s="229"/>
      <c r="C16" s="229"/>
      <c r="D16" s="230"/>
      <c r="E16" s="230"/>
      <c r="F16" s="180"/>
      <c r="G16" s="180"/>
      <c r="H16" s="180"/>
      <c r="I16" s="180"/>
      <c r="J16" s="180"/>
      <c r="K16" s="180"/>
      <c r="Q16" t="s">
        <v>112</v>
      </c>
    </row>
    <row r="17" spans="1:17" ht="13.5">
      <c r="A17" s="220" t="s">
        <v>130</v>
      </c>
      <c r="B17" s="180"/>
      <c r="C17" s="180"/>
      <c r="D17" s="180"/>
      <c r="E17" s="180"/>
      <c r="F17" s="180"/>
      <c r="G17" s="180"/>
      <c r="H17" s="180"/>
      <c r="I17" s="180"/>
      <c r="J17" s="180"/>
      <c r="K17" s="180"/>
      <c r="Q17" t="s">
        <v>113</v>
      </c>
    </row>
    <row r="18" spans="1:17" ht="14.25" thickBot="1">
      <c r="A18" s="223" t="s">
        <v>61</v>
      </c>
      <c r="B18" s="298" t="s">
        <v>129</v>
      </c>
      <c r="C18" s="313"/>
      <c r="D18" s="297" t="s">
        <v>29</v>
      </c>
      <c r="E18" s="297"/>
      <c r="F18" s="297"/>
      <c r="G18" s="297"/>
      <c r="H18" s="297"/>
      <c r="I18" s="297"/>
      <c r="J18" s="297"/>
      <c r="K18" s="180"/>
      <c r="Q18" t="s">
        <v>114</v>
      </c>
    </row>
    <row r="19" spans="1:11" ht="14.25" thickTop="1">
      <c r="A19" s="225" t="s">
        <v>248</v>
      </c>
      <c r="B19" s="299" t="s">
        <v>483</v>
      </c>
      <c r="C19" s="300"/>
      <c r="D19" s="304"/>
      <c r="E19" s="304"/>
      <c r="F19" s="304"/>
      <c r="G19" s="304"/>
      <c r="H19" s="304"/>
      <c r="I19" s="304"/>
      <c r="J19" s="304"/>
      <c r="K19" s="180"/>
    </row>
    <row r="20" spans="1:11" ht="13.5">
      <c r="A20" s="226" t="s">
        <v>182</v>
      </c>
      <c r="B20" s="295" t="s">
        <v>484</v>
      </c>
      <c r="C20" s="296"/>
      <c r="D20" s="305"/>
      <c r="E20" s="305"/>
      <c r="F20" s="305"/>
      <c r="G20" s="305"/>
      <c r="H20" s="305"/>
      <c r="I20" s="305"/>
      <c r="J20" s="305"/>
      <c r="K20" s="180"/>
    </row>
    <row r="21" spans="1:11" ht="13.5">
      <c r="A21" s="226" t="s">
        <v>256</v>
      </c>
      <c r="B21" s="296" t="s">
        <v>485</v>
      </c>
      <c r="C21" s="315"/>
      <c r="D21" s="305"/>
      <c r="E21" s="305"/>
      <c r="F21" s="305"/>
      <c r="G21" s="305"/>
      <c r="H21" s="305"/>
      <c r="I21" s="305"/>
      <c r="J21" s="305"/>
      <c r="K21" s="180"/>
    </row>
    <row r="22" spans="1:24" ht="13.5">
      <c r="A22" s="226" t="s">
        <v>183</v>
      </c>
      <c r="B22" s="295">
        <v>10</v>
      </c>
      <c r="C22" s="296"/>
      <c r="D22" s="305"/>
      <c r="E22" s="305"/>
      <c r="F22" s="305"/>
      <c r="G22" s="305"/>
      <c r="H22" s="305"/>
      <c r="I22" s="305"/>
      <c r="J22" s="305"/>
      <c r="K22" s="180"/>
      <c r="M22" t="s">
        <v>131</v>
      </c>
      <c r="N22" s="35" t="s">
        <v>132</v>
      </c>
      <c r="O22" t="s">
        <v>257</v>
      </c>
      <c r="P22">
        <v>8</v>
      </c>
      <c r="Q22" t="s">
        <v>134</v>
      </c>
      <c r="R22">
        <v>10</v>
      </c>
      <c r="T22" t="s">
        <v>137</v>
      </c>
      <c r="W22" t="s">
        <v>145</v>
      </c>
      <c r="X22" t="s">
        <v>149</v>
      </c>
    </row>
    <row r="23" spans="1:24" ht="13.5">
      <c r="A23" s="226" t="s">
        <v>184</v>
      </c>
      <c r="B23" s="295" t="s">
        <v>135</v>
      </c>
      <c r="C23" s="296"/>
      <c r="D23" s="305"/>
      <c r="E23" s="305"/>
      <c r="F23" s="305"/>
      <c r="G23" s="305"/>
      <c r="H23" s="305"/>
      <c r="I23" s="305"/>
      <c r="J23" s="305"/>
      <c r="K23" s="180"/>
      <c r="M23" t="s">
        <v>97</v>
      </c>
      <c r="N23" s="35" t="s">
        <v>133</v>
      </c>
      <c r="O23" t="s">
        <v>258</v>
      </c>
      <c r="P23">
        <v>10</v>
      </c>
      <c r="Q23" t="s">
        <v>135</v>
      </c>
      <c r="R23">
        <v>15</v>
      </c>
      <c r="T23" t="s">
        <v>138</v>
      </c>
      <c r="W23" t="s">
        <v>146</v>
      </c>
      <c r="X23" t="s">
        <v>156</v>
      </c>
    </row>
    <row r="24" spans="1:24" ht="13.5">
      <c r="A24" s="226" t="s">
        <v>185</v>
      </c>
      <c r="B24" s="295">
        <v>20</v>
      </c>
      <c r="C24" s="296"/>
      <c r="D24" s="305"/>
      <c r="E24" s="305"/>
      <c r="F24" s="305"/>
      <c r="G24" s="305"/>
      <c r="H24" s="305"/>
      <c r="I24" s="305"/>
      <c r="J24" s="305"/>
      <c r="K24" s="180"/>
      <c r="P24">
        <v>15</v>
      </c>
      <c r="Q24" t="s">
        <v>136</v>
      </c>
      <c r="R24">
        <v>20</v>
      </c>
      <c r="T24" t="s">
        <v>144</v>
      </c>
      <c r="W24" t="s">
        <v>147</v>
      </c>
      <c r="X24" t="s">
        <v>150</v>
      </c>
    </row>
    <row r="25" spans="1:24" ht="13.5">
      <c r="A25" s="227" t="s">
        <v>186</v>
      </c>
      <c r="B25" s="301"/>
      <c r="C25" s="301"/>
      <c r="D25" s="305"/>
      <c r="E25" s="305"/>
      <c r="F25" s="305"/>
      <c r="G25" s="305"/>
      <c r="H25" s="305"/>
      <c r="I25" s="305"/>
      <c r="J25" s="305"/>
      <c r="K25" s="180"/>
      <c r="P25">
        <v>20</v>
      </c>
      <c r="R25">
        <v>60</v>
      </c>
      <c r="T25" t="s">
        <v>139</v>
      </c>
      <c r="X25" t="s">
        <v>151</v>
      </c>
    </row>
    <row r="26" spans="1:24" ht="13.5">
      <c r="A26" s="227" t="s">
        <v>444</v>
      </c>
      <c r="B26" s="296" t="s">
        <v>486</v>
      </c>
      <c r="C26" s="315"/>
      <c r="D26" s="305"/>
      <c r="E26" s="305"/>
      <c r="F26" s="305"/>
      <c r="G26" s="305"/>
      <c r="H26" s="305"/>
      <c r="I26" s="305"/>
      <c r="J26" s="305"/>
      <c r="K26" s="180"/>
      <c r="P26">
        <v>25</v>
      </c>
      <c r="T26" t="s">
        <v>140</v>
      </c>
      <c r="X26" t="s">
        <v>157</v>
      </c>
    </row>
    <row r="27" spans="1:24" ht="13.5">
      <c r="A27" s="227" t="s">
        <v>286</v>
      </c>
      <c r="B27" s="296" t="s">
        <v>487</v>
      </c>
      <c r="C27" s="315"/>
      <c r="D27" s="305"/>
      <c r="E27" s="305"/>
      <c r="F27" s="305"/>
      <c r="G27" s="305"/>
      <c r="H27" s="305"/>
      <c r="I27" s="305"/>
      <c r="J27" s="305"/>
      <c r="K27" s="180"/>
      <c r="T27" t="s">
        <v>141</v>
      </c>
      <c r="X27" t="s">
        <v>152</v>
      </c>
    </row>
    <row r="28" spans="1:24" ht="13.5">
      <c r="A28" s="227" t="s">
        <v>287</v>
      </c>
      <c r="B28" s="303" t="s">
        <v>488</v>
      </c>
      <c r="C28" s="316"/>
      <c r="D28" s="305"/>
      <c r="E28" s="305"/>
      <c r="F28" s="305"/>
      <c r="G28" s="305"/>
      <c r="H28" s="305"/>
      <c r="I28" s="305"/>
      <c r="J28" s="305"/>
      <c r="K28" s="180"/>
      <c r="T28" t="s">
        <v>142</v>
      </c>
      <c r="X28" t="s">
        <v>155</v>
      </c>
    </row>
    <row r="29" spans="1:24" ht="13.5">
      <c r="A29" s="227" t="s">
        <v>187</v>
      </c>
      <c r="B29" s="295" t="s">
        <v>489</v>
      </c>
      <c r="C29" s="296"/>
      <c r="D29" s="305"/>
      <c r="E29" s="305"/>
      <c r="F29" s="305"/>
      <c r="G29" s="305"/>
      <c r="H29" s="305"/>
      <c r="I29" s="305"/>
      <c r="J29" s="305"/>
      <c r="K29" s="180"/>
      <c r="T29" t="s">
        <v>143</v>
      </c>
      <c r="X29" t="s">
        <v>154</v>
      </c>
    </row>
    <row r="30" spans="1:24" ht="13.5">
      <c r="A30" s="226" t="s">
        <v>459</v>
      </c>
      <c r="B30" s="295" t="s">
        <v>490</v>
      </c>
      <c r="C30" s="296"/>
      <c r="D30" s="305"/>
      <c r="E30" s="305"/>
      <c r="F30" s="305"/>
      <c r="G30" s="305"/>
      <c r="H30" s="305"/>
      <c r="I30" s="305"/>
      <c r="J30" s="305"/>
      <c r="K30" s="180"/>
      <c r="X30" t="s">
        <v>148</v>
      </c>
    </row>
    <row r="31" spans="1:24" ht="13.5">
      <c r="A31" s="227" t="s">
        <v>461</v>
      </c>
      <c r="B31" s="295" t="s">
        <v>490</v>
      </c>
      <c r="C31" s="296"/>
      <c r="D31" s="305"/>
      <c r="E31" s="305"/>
      <c r="F31" s="305"/>
      <c r="G31" s="305"/>
      <c r="H31" s="305"/>
      <c r="I31" s="305"/>
      <c r="J31" s="305"/>
      <c r="K31" s="180"/>
      <c r="X31" t="s">
        <v>153</v>
      </c>
    </row>
    <row r="32" spans="1:11" ht="13.5">
      <c r="A32" s="180"/>
      <c r="B32" s="180"/>
      <c r="C32" s="180"/>
      <c r="D32" s="180"/>
      <c r="E32" s="180"/>
      <c r="F32" s="180"/>
      <c r="G32" s="180"/>
      <c r="H32" s="180"/>
      <c r="I32" s="180"/>
      <c r="J32" s="180"/>
      <c r="K32" s="180"/>
    </row>
    <row r="33" spans="1:11" ht="13.5">
      <c r="A33" s="220" t="s">
        <v>159</v>
      </c>
      <c r="B33" s="180"/>
      <c r="C33" s="180"/>
      <c r="D33" s="180"/>
      <c r="E33" s="180"/>
      <c r="F33" s="180"/>
      <c r="G33" s="180"/>
      <c r="H33" s="180"/>
      <c r="I33" s="180"/>
      <c r="J33" s="180"/>
      <c r="K33" s="180"/>
    </row>
    <row r="34" spans="1:11" ht="14.25" thickBot="1">
      <c r="A34" s="223" t="s">
        <v>61</v>
      </c>
      <c r="B34" s="297" t="s">
        <v>129</v>
      </c>
      <c r="C34" s="298"/>
      <c r="D34" s="297" t="s">
        <v>29</v>
      </c>
      <c r="E34" s="297"/>
      <c r="F34" s="297"/>
      <c r="G34" s="297"/>
      <c r="H34" s="297"/>
      <c r="I34" s="297"/>
      <c r="J34" s="297"/>
      <c r="K34" s="180"/>
    </row>
    <row r="35" spans="1:31" ht="14.25" thickTop="1">
      <c r="A35" s="225" t="s">
        <v>249</v>
      </c>
      <c r="B35" s="299" t="s">
        <v>491</v>
      </c>
      <c r="C35" s="300"/>
      <c r="D35" s="304"/>
      <c r="E35" s="304"/>
      <c r="F35" s="304"/>
      <c r="G35" s="304"/>
      <c r="H35" s="304"/>
      <c r="I35" s="304"/>
      <c r="J35" s="304"/>
      <c r="K35" s="180"/>
      <c r="S35" t="s">
        <v>176</v>
      </c>
      <c r="U35" t="s">
        <v>177</v>
      </c>
      <c r="W35" t="s">
        <v>178</v>
      </c>
      <c r="Y35" t="s">
        <v>179</v>
      </c>
      <c r="AA35" t="s">
        <v>84</v>
      </c>
      <c r="AC35" t="s">
        <v>85</v>
      </c>
      <c r="AE35" t="s">
        <v>86</v>
      </c>
    </row>
    <row r="36" spans="1:32" ht="13.5">
      <c r="A36" s="226" t="s">
        <v>250</v>
      </c>
      <c r="B36" s="295">
        <v>500</v>
      </c>
      <c r="C36" s="296"/>
      <c r="D36" s="305"/>
      <c r="E36" s="305"/>
      <c r="F36" s="305"/>
      <c r="G36" s="305"/>
      <c r="H36" s="305"/>
      <c r="I36" s="305"/>
      <c r="J36" s="305"/>
      <c r="K36" s="180"/>
      <c r="M36" t="s">
        <v>160</v>
      </c>
      <c r="N36">
        <v>300</v>
      </c>
      <c r="O36" t="s">
        <v>162</v>
      </c>
      <c r="P36" t="s">
        <v>164</v>
      </c>
      <c r="Q36" t="s">
        <v>167</v>
      </c>
      <c r="R36" t="s">
        <v>171</v>
      </c>
      <c r="S36">
        <v>120</v>
      </c>
      <c r="T36" t="s">
        <v>174</v>
      </c>
      <c r="U36">
        <v>250</v>
      </c>
      <c r="V36" t="s">
        <v>175</v>
      </c>
      <c r="W36">
        <v>450</v>
      </c>
      <c r="X36" t="s">
        <v>174</v>
      </c>
      <c r="Y36">
        <v>550</v>
      </c>
      <c r="Z36">
        <v>140</v>
      </c>
      <c r="AA36">
        <v>550</v>
      </c>
      <c r="AB36" t="s">
        <v>175</v>
      </c>
      <c r="AC36">
        <v>700</v>
      </c>
      <c r="AD36">
        <v>140</v>
      </c>
      <c r="AE36">
        <v>800</v>
      </c>
      <c r="AF36" t="s">
        <v>174</v>
      </c>
    </row>
    <row r="37" spans="1:32" ht="13.5">
      <c r="A37" s="226" t="s">
        <v>251</v>
      </c>
      <c r="B37" s="295" t="s">
        <v>163</v>
      </c>
      <c r="C37" s="296"/>
      <c r="D37" s="305"/>
      <c r="E37" s="305"/>
      <c r="F37" s="305"/>
      <c r="G37" s="305"/>
      <c r="H37" s="305"/>
      <c r="I37" s="305"/>
      <c r="J37" s="305"/>
      <c r="K37" s="180"/>
      <c r="M37" t="s">
        <v>161</v>
      </c>
      <c r="N37">
        <v>350</v>
      </c>
      <c r="O37" t="s">
        <v>163</v>
      </c>
      <c r="P37" t="s">
        <v>165</v>
      </c>
      <c r="Q37" t="s">
        <v>170</v>
      </c>
      <c r="R37" t="s">
        <v>172</v>
      </c>
      <c r="S37">
        <v>140</v>
      </c>
      <c r="T37">
        <v>160</v>
      </c>
      <c r="U37">
        <v>280</v>
      </c>
      <c r="V37">
        <v>160</v>
      </c>
      <c r="W37">
        <v>480</v>
      </c>
      <c r="X37">
        <v>180</v>
      </c>
      <c r="Y37">
        <v>580</v>
      </c>
      <c r="Z37" t="s">
        <v>175</v>
      </c>
      <c r="AA37">
        <v>580</v>
      </c>
      <c r="AB37">
        <v>240</v>
      </c>
      <c r="AC37">
        <v>740</v>
      </c>
      <c r="AD37" t="s">
        <v>175</v>
      </c>
      <c r="AE37">
        <v>840</v>
      </c>
      <c r="AF37">
        <v>160</v>
      </c>
    </row>
    <row r="38" spans="1:32" ht="13.5">
      <c r="A38" s="226" t="s">
        <v>252</v>
      </c>
      <c r="B38" s="295" t="s">
        <v>492</v>
      </c>
      <c r="C38" s="296"/>
      <c r="D38" s="305"/>
      <c r="E38" s="305"/>
      <c r="F38" s="305"/>
      <c r="G38" s="305"/>
      <c r="H38" s="305"/>
      <c r="I38" s="305"/>
      <c r="J38" s="305"/>
      <c r="K38" s="180"/>
      <c r="N38">
        <v>550</v>
      </c>
      <c r="Q38" t="s">
        <v>166</v>
      </c>
      <c r="T38">
        <v>180</v>
      </c>
      <c r="V38">
        <v>180</v>
      </c>
      <c r="X38">
        <v>200</v>
      </c>
      <c r="Z38">
        <v>180</v>
      </c>
      <c r="AB38">
        <v>480</v>
      </c>
      <c r="AD38">
        <v>210</v>
      </c>
      <c r="AF38">
        <v>210</v>
      </c>
    </row>
    <row r="39" spans="1:17" ht="13.5">
      <c r="A39" s="226" t="s">
        <v>253</v>
      </c>
      <c r="B39" s="295" t="s">
        <v>167</v>
      </c>
      <c r="C39" s="296"/>
      <c r="D39" s="305"/>
      <c r="E39" s="305"/>
      <c r="F39" s="305"/>
      <c r="G39" s="305"/>
      <c r="H39" s="305"/>
      <c r="I39" s="305"/>
      <c r="J39" s="305"/>
      <c r="K39" s="180"/>
      <c r="N39">
        <v>900</v>
      </c>
      <c r="Q39" t="s">
        <v>168</v>
      </c>
    </row>
    <row r="40" spans="1:17" ht="13.5">
      <c r="A40" s="226" t="s">
        <v>254</v>
      </c>
      <c r="B40" s="295" t="s">
        <v>493</v>
      </c>
      <c r="C40" s="296"/>
      <c r="D40" s="305"/>
      <c r="E40" s="305"/>
      <c r="F40" s="305"/>
      <c r="G40" s="305"/>
      <c r="H40" s="305"/>
      <c r="I40" s="305"/>
      <c r="J40" s="305"/>
      <c r="K40" s="180"/>
      <c r="Q40" s="35" t="s">
        <v>169</v>
      </c>
    </row>
    <row r="41" spans="1:11" ht="14.25" thickBot="1">
      <c r="A41" s="226" t="s">
        <v>255</v>
      </c>
      <c r="B41" s="223" t="s">
        <v>101</v>
      </c>
      <c r="C41" s="224" t="s">
        <v>173</v>
      </c>
      <c r="D41" s="305"/>
      <c r="E41" s="305"/>
      <c r="F41" s="305"/>
      <c r="G41" s="305"/>
      <c r="H41" s="305"/>
      <c r="I41" s="305"/>
      <c r="J41" s="305"/>
      <c r="K41" s="180"/>
    </row>
    <row r="42" spans="1:11" ht="14.25" thickTop="1">
      <c r="A42" s="227" t="s">
        <v>445</v>
      </c>
      <c r="B42" s="231">
        <v>120</v>
      </c>
      <c r="C42" s="232">
        <v>180</v>
      </c>
      <c r="D42" s="305"/>
      <c r="E42" s="305"/>
      <c r="F42" s="305"/>
      <c r="G42" s="305"/>
      <c r="H42" s="305"/>
      <c r="I42" s="305"/>
      <c r="J42" s="305"/>
      <c r="K42" s="180"/>
    </row>
    <row r="43" spans="1:11" ht="13.5">
      <c r="A43" s="227" t="s">
        <v>446</v>
      </c>
      <c r="B43" s="233">
        <v>250</v>
      </c>
      <c r="C43" s="234">
        <v>180</v>
      </c>
      <c r="D43" s="305"/>
      <c r="E43" s="305"/>
      <c r="F43" s="305"/>
      <c r="G43" s="305"/>
      <c r="H43" s="305"/>
      <c r="I43" s="305"/>
      <c r="J43" s="305"/>
      <c r="K43" s="180"/>
    </row>
    <row r="44" spans="1:11" ht="13.5">
      <c r="A44" s="227" t="s">
        <v>447</v>
      </c>
      <c r="B44" s="233">
        <v>450</v>
      </c>
      <c r="C44" s="234">
        <v>180</v>
      </c>
      <c r="D44" s="305"/>
      <c r="E44" s="305"/>
      <c r="F44" s="305"/>
      <c r="G44" s="305"/>
      <c r="H44" s="305"/>
      <c r="I44" s="305"/>
      <c r="J44" s="305"/>
      <c r="K44" s="180"/>
    </row>
    <row r="45" spans="1:11" ht="13.5">
      <c r="A45" s="227" t="s">
        <v>448</v>
      </c>
      <c r="B45" s="233">
        <v>550</v>
      </c>
      <c r="C45" s="234">
        <v>180</v>
      </c>
      <c r="D45" s="305"/>
      <c r="E45" s="305"/>
      <c r="F45" s="305"/>
      <c r="G45" s="305"/>
      <c r="H45" s="305"/>
      <c r="I45" s="305"/>
      <c r="J45" s="305"/>
      <c r="K45" s="180"/>
    </row>
    <row r="46" spans="1:11" ht="13.5">
      <c r="A46" s="227" t="s">
        <v>449</v>
      </c>
      <c r="B46" s="233">
        <v>550</v>
      </c>
      <c r="C46" s="234">
        <v>240</v>
      </c>
      <c r="D46" s="305"/>
      <c r="E46" s="305"/>
      <c r="F46" s="305"/>
      <c r="G46" s="305"/>
      <c r="H46" s="305"/>
      <c r="I46" s="305"/>
      <c r="J46" s="305"/>
      <c r="K46" s="180"/>
    </row>
    <row r="47" spans="1:11" ht="13.5">
      <c r="A47" s="227" t="s">
        <v>450</v>
      </c>
      <c r="B47" s="233">
        <v>700</v>
      </c>
      <c r="C47" s="234">
        <v>210</v>
      </c>
      <c r="D47" s="305"/>
      <c r="E47" s="305"/>
      <c r="F47" s="305"/>
      <c r="G47" s="305"/>
      <c r="H47" s="305"/>
      <c r="I47" s="305"/>
      <c r="J47" s="305"/>
      <c r="K47" s="180"/>
    </row>
    <row r="48" spans="1:11" ht="13.5">
      <c r="A48" s="227" t="s">
        <v>451</v>
      </c>
      <c r="B48" s="233">
        <v>800</v>
      </c>
      <c r="C48" s="234">
        <v>210</v>
      </c>
      <c r="D48" s="305"/>
      <c r="E48" s="305"/>
      <c r="F48" s="305"/>
      <c r="G48" s="305"/>
      <c r="H48" s="305"/>
      <c r="I48" s="305"/>
      <c r="J48" s="305"/>
      <c r="K48" s="180"/>
    </row>
    <row r="49" spans="1:26" ht="13.5">
      <c r="A49" s="180"/>
      <c r="B49" s="180"/>
      <c r="C49" s="180"/>
      <c r="D49" s="180"/>
      <c r="E49" s="180"/>
      <c r="F49" s="180"/>
      <c r="G49" s="180"/>
      <c r="H49" s="180"/>
      <c r="I49" s="180"/>
      <c r="J49" s="180"/>
      <c r="K49" s="180"/>
      <c r="P49" t="s">
        <v>201</v>
      </c>
      <c r="Y49" s="323" t="s">
        <v>194</v>
      </c>
      <c r="Z49" s="323"/>
    </row>
    <row r="50" spans="1:26" ht="13.5">
      <c r="A50" s="220" t="s">
        <v>158</v>
      </c>
      <c r="B50" s="180"/>
      <c r="C50" s="180"/>
      <c r="D50" s="180"/>
      <c r="E50" s="180"/>
      <c r="F50" s="180"/>
      <c r="G50" s="180"/>
      <c r="H50" s="180"/>
      <c r="I50" s="180"/>
      <c r="J50" s="180"/>
      <c r="K50" s="180"/>
      <c r="M50" t="s">
        <v>197</v>
      </c>
      <c r="N50" t="s">
        <v>192</v>
      </c>
      <c r="O50" t="s">
        <v>198</v>
      </c>
      <c r="P50" t="s">
        <v>202</v>
      </c>
      <c r="Q50" t="s">
        <v>203</v>
      </c>
      <c r="R50" t="s">
        <v>204</v>
      </c>
      <c r="S50" t="s">
        <v>205</v>
      </c>
      <c r="T50" t="s">
        <v>215</v>
      </c>
      <c r="U50" t="s">
        <v>194</v>
      </c>
      <c r="V50" t="s">
        <v>220</v>
      </c>
      <c r="W50" t="s">
        <v>227</v>
      </c>
      <c r="X50" t="s">
        <v>193</v>
      </c>
      <c r="Y50" t="s">
        <v>233</v>
      </c>
      <c r="Z50" t="s">
        <v>234</v>
      </c>
    </row>
    <row r="51" spans="1:11" ht="14.25" thickBot="1">
      <c r="A51" s="235" t="s">
        <v>61</v>
      </c>
      <c r="B51" s="297" t="s">
        <v>129</v>
      </c>
      <c r="C51" s="298"/>
      <c r="D51" s="297" t="s">
        <v>29</v>
      </c>
      <c r="E51" s="297"/>
      <c r="F51" s="297"/>
      <c r="G51" s="297"/>
      <c r="H51" s="297"/>
      <c r="I51" s="297"/>
      <c r="J51" s="297"/>
      <c r="K51" s="180"/>
    </row>
    <row r="52" spans="1:26" ht="14.25" thickTop="1">
      <c r="A52" s="225" t="s">
        <v>288</v>
      </c>
      <c r="B52" s="299" t="s">
        <v>195</v>
      </c>
      <c r="C52" s="300"/>
      <c r="D52" s="304"/>
      <c r="E52" s="304"/>
      <c r="F52" s="304"/>
      <c r="G52" s="304"/>
      <c r="H52" s="304"/>
      <c r="I52" s="304"/>
      <c r="J52" s="304"/>
      <c r="K52" s="180"/>
      <c r="M52" t="s">
        <v>195</v>
      </c>
      <c r="N52" t="s">
        <v>96</v>
      </c>
      <c r="O52" s="35" t="s">
        <v>132</v>
      </c>
      <c r="P52" t="s">
        <v>208</v>
      </c>
      <c r="Q52" t="s">
        <v>209</v>
      </c>
      <c r="R52" t="s">
        <v>209</v>
      </c>
      <c r="S52" t="s">
        <v>212</v>
      </c>
      <c r="T52" t="s">
        <v>216</v>
      </c>
      <c r="U52" t="s">
        <v>218</v>
      </c>
      <c r="V52" t="s">
        <v>221</v>
      </c>
      <c r="W52">
        <v>10</v>
      </c>
      <c r="X52" t="s">
        <v>228</v>
      </c>
      <c r="Y52" t="s">
        <v>235</v>
      </c>
      <c r="Z52" t="s">
        <v>237</v>
      </c>
    </row>
    <row r="53" spans="1:26" ht="13.5">
      <c r="A53" s="226" t="s">
        <v>248</v>
      </c>
      <c r="B53" s="295" t="s">
        <v>494</v>
      </c>
      <c r="C53" s="296"/>
      <c r="D53" s="305"/>
      <c r="E53" s="305"/>
      <c r="F53" s="305"/>
      <c r="G53" s="305"/>
      <c r="H53" s="305"/>
      <c r="I53" s="305"/>
      <c r="J53" s="305"/>
      <c r="K53" s="180"/>
      <c r="M53" t="s">
        <v>196</v>
      </c>
      <c r="O53" s="35" t="s">
        <v>133</v>
      </c>
      <c r="P53" t="s">
        <v>207</v>
      </c>
      <c r="Q53" t="s">
        <v>210</v>
      </c>
      <c r="R53" t="s">
        <v>211</v>
      </c>
      <c r="S53" t="s">
        <v>213</v>
      </c>
      <c r="T53" t="s">
        <v>217</v>
      </c>
      <c r="U53" t="s">
        <v>219</v>
      </c>
      <c r="V53" t="s">
        <v>222</v>
      </c>
      <c r="W53">
        <v>15</v>
      </c>
      <c r="X53" t="s">
        <v>229</v>
      </c>
      <c r="Y53" t="s">
        <v>236</v>
      </c>
      <c r="Z53">
        <v>7500</v>
      </c>
    </row>
    <row r="54" spans="1:26" ht="13.5">
      <c r="A54" s="226" t="s">
        <v>182</v>
      </c>
      <c r="B54" s="295" t="s">
        <v>484</v>
      </c>
      <c r="C54" s="296"/>
      <c r="D54" s="305"/>
      <c r="E54" s="305"/>
      <c r="F54" s="305"/>
      <c r="G54" s="305"/>
      <c r="H54" s="305"/>
      <c r="I54" s="305"/>
      <c r="J54" s="305"/>
      <c r="K54" s="180"/>
      <c r="M54" t="s">
        <v>199</v>
      </c>
      <c r="O54" s="35" t="s">
        <v>200</v>
      </c>
      <c r="P54" t="s">
        <v>206</v>
      </c>
      <c r="Q54" t="s">
        <v>211</v>
      </c>
      <c r="R54" t="s">
        <v>213</v>
      </c>
      <c r="T54" t="s">
        <v>213</v>
      </c>
      <c r="U54" t="s">
        <v>246</v>
      </c>
      <c r="V54" t="s">
        <v>223</v>
      </c>
      <c r="W54">
        <v>25</v>
      </c>
      <c r="X54" t="s">
        <v>230</v>
      </c>
      <c r="Y54" t="s">
        <v>240</v>
      </c>
      <c r="Z54" t="s">
        <v>238</v>
      </c>
    </row>
    <row r="55" spans="1:26" ht="13.5">
      <c r="A55" s="226" t="s">
        <v>289</v>
      </c>
      <c r="B55" s="301"/>
      <c r="C55" s="301"/>
      <c r="D55" s="305"/>
      <c r="E55" s="305"/>
      <c r="F55" s="305"/>
      <c r="G55" s="305"/>
      <c r="H55" s="305"/>
      <c r="I55" s="305"/>
      <c r="J55" s="305"/>
      <c r="K55" s="180"/>
      <c r="P55" t="s">
        <v>213</v>
      </c>
      <c r="Q55" t="s">
        <v>214</v>
      </c>
      <c r="V55" t="s">
        <v>224</v>
      </c>
      <c r="W55">
        <v>50</v>
      </c>
      <c r="X55" t="s">
        <v>231</v>
      </c>
      <c r="Y55" t="s">
        <v>244</v>
      </c>
      <c r="Z55" t="s">
        <v>239</v>
      </c>
    </row>
    <row r="56" spans="1:26" ht="13.5">
      <c r="A56" s="226" t="s">
        <v>297</v>
      </c>
      <c r="B56" s="295" t="s">
        <v>495</v>
      </c>
      <c r="C56" s="296"/>
      <c r="D56" s="305"/>
      <c r="E56" s="305"/>
      <c r="F56" s="305"/>
      <c r="G56" s="305"/>
      <c r="H56" s="305"/>
      <c r="I56" s="305"/>
      <c r="J56" s="305"/>
      <c r="K56" s="180"/>
      <c r="V56" t="s">
        <v>225</v>
      </c>
      <c r="W56" t="s">
        <v>213</v>
      </c>
      <c r="X56" t="s">
        <v>232</v>
      </c>
      <c r="Z56" t="s">
        <v>241</v>
      </c>
    </row>
    <row r="57" spans="1:26" ht="13.5">
      <c r="A57" s="226" t="s">
        <v>296</v>
      </c>
      <c r="B57" s="295" t="s">
        <v>496</v>
      </c>
      <c r="C57" s="296"/>
      <c r="D57" s="305"/>
      <c r="E57" s="305"/>
      <c r="F57" s="305"/>
      <c r="G57" s="305"/>
      <c r="H57" s="305"/>
      <c r="I57" s="305"/>
      <c r="J57" s="305"/>
      <c r="K57" s="180"/>
      <c r="V57" s="36">
        <v>0.02</v>
      </c>
      <c r="X57" t="s">
        <v>213</v>
      </c>
      <c r="Z57" t="s">
        <v>242</v>
      </c>
    </row>
    <row r="58" spans="1:26" ht="13.5">
      <c r="A58" s="226" t="s">
        <v>298</v>
      </c>
      <c r="B58" s="295" t="s">
        <v>497</v>
      </c>
      <c r="C58" s="296"/>
      <c r="D58" s="305"/>
      <c r="E58" s="305"/>
      <c r="F58" s="305"/>
      <c r="G58" s="305"/>
      <c r="H58" s="305"/>
      <c r="I58" s="305"/>
      <c r="J58" s="305"/>
      <c r="K58" s="180"/>
      <c r="V58" t="s">
        <v>226</v>
      </c>
      <c r="Z58" t="s">
        <v>243</v>
      </c>
    </row>
    <row r="59" spans="1:26" ht="13.5">
      <c r="A59" s="226" t="s">
        <v>299</v>
      </c>
      <c r="B59" s="295" t="s">
        <v>329</v>
      </c>
      <c r="C59" s="296"/>
      <c r="D59" s="305"/>
      <c r="E59" s="305"/>
      <c r="F59" s="305"/>
      <c r="G59" s="305"/>
      <c r="H59" s="305"/>
      <c r="I59" s="305"/>
      <c r="J59" s="305"/>
      <c r="K59" s="180"/>
      <c r="V59" t="s">
        <v>213</v>
      </c>
      <c r="Z59" t="s">
        <v>245</v>
      </c>
    </row>
    <row r="60" spans="1:11" ht="13.5">
      <c r="A60" s="226" t="s">
        <v>290</v>
      </c>
      <c r="B60" s="295" t="s">
        <v>216</v>
      </c>
      <c r="C60" s="296"/>
      <c r="D60" s="305"/>
      <c r="E60" s="305"/>
      <c r="F60" s="305"/>
      <c r="G60" s="305"/>
      <c r="H60" s="305"/>
      <c r="I60" s="305"/>
      <c r="J60" s="305"/>
      <c r="K60" s="180"/>
    </row>
    <row r="61" spans="1:11" ht="13.5">
      <c r="A61" s="226" t="s">
        <v>300</v>
      </c>
      <c r="B61" s="295" t="s">
        <v>498</v>
      </c>
      <c r="C61" s="296"/>
      <c r="D61" s="305"/>
      <c r="E61" s="305"/>
      <c r="F61" s="305"/>
      <c r="G61" s="305"/>
      <c r="H61" s="305"/>
      <c r="I61" s="305"/>
      <c r="J61" s="305"/>
      <c r="K61" s="180"/>
    </row>
    <row r="62" spans="1:11" ht="13.5">
      <c r="A62" s="226" t="s">
        <v>291</v>
      </c>
      <c r="B62" s="295" t="s">
        <v>499</v>
      </c>
      <c r="C62" s="296"/>
      <c r="D62" s="305"/>
      <c r="E62" s="305"/>
      <c r="F62" s="305"/>
      <c r="G62" s="305"/>
      <c r="H62" s="305"/>
      <c r="I62" s="305"/>
      <c r="J62" s="305"/>
      <c r="K62" s="180"/>
    </row>
    <row r="63" spans="1:11" ht="13.5">
      <c r="A63" s="226" t="s">
        <v>292</v>
      </c>
      <c r="B63" s="295">
        <v>15</v>
      </c>
      <c r="C63" s="296"/>
      <c r="D63" s="305"/>
      <c r="E63" s="305"/>
      <c r="F63" s="305"/>
      <c r="G63" s="305"/>
      <c r="H63" s="305"/>
      <c r="I63" s="305"/>
      <c r="J63" s="305"/>
      <c r="K63" s="180"/>
    </row>
    <row r="64" spans="1:11" ht="13.5">
      <c r="A64" s="226" t="s">
        <v>293</v>
      </c>
      <c r="B64" s="295" t="s">
        <v>500</v>
      </c>
      <c r="C64" s="296"/>
      <c r="D64" s="305"/>
      <c r="E64" s="305"/>
      <c r="F64" s="305"/>
      <c r="G64" s="305"/>
      <c r="H64" s="305"/>
      <c r="I64" s="305"/>
      <c r="J64" s="305"/>
      <c r="K64" s="180"/>
    </row>
    <row r="65" spans="1:11" ht="13.5">
      <c r="A65" s="226" t="s">
        <v>305</v>
      </c>
      <c r="B65" s="295" t="s">
        <v>501</v>
      </c>
      <c r="C65" s="296"/>
      <c r="D65" s="305"/>
      <c r="E65" s="305"/>
      <c r="F65" s="305"/>
      <c r="G65" s="305"/>
      <c r="H65" s="305"/>
      <c r="I65" s="305"/>
      <c r="J65" s="305"/>
      <c r="K65" s="180"/>
    </row>
    <row r="66" spans="1:11" ht="13.5">
      <c r="A66" s="226" t="s">
        <v>458</v>
      </c>
      <c r="B66" s="295" t="s">
        <v>502</v>
      </c>
      <c r="C66" s="296"/>
      <c r="D66" s="305"/>
      <c r="E66" s="305"/>
      <c r="F66" s="305"/>
      <c r="G66" s="305"/>
      <c r="H66" s="305"/>
      <c r="I66" s="305"/>
      <c r="J66" s="305"/>
      <c r="K66" s="180"/>
    </row>
    <row r="67" spans="1:11" ht="13.5">
      <c r="A67" s="180"/>
      <c r="B67" s="180"/>
      <c r="C67" s="180"/>
      <c r="D67" s="180"/>
      <c r="E67" s="180"/>
      <c r="F67" s="180"/>
      <c r="G67" s="180"/>
      <c r="H67" s="180"/>
      <c r="I67" s="180"/>
      <c r="J67" s="180"/>
      <c r="K67" s="180"/>
    </row>
    <row r="68" spans="1:20" ht="13.5">
      <c r="A68" s="220" t="s">
        <v>247</v>
      </c>
      <c r="B68" s="180"/>
      <c r="C68" s="180"/>
      <c r="D68" s="180"/>
      <c r="E68" s="180"/>
      <c r="F68" s="180"/>
      <c r="G68" s="180"/>
      <c r="H68" s="180"/>
      <c r="I68" s="180"/>
      <c r="J68" s="180"/>
      <c r="K68" s="180"/>
      <c r="Q68" t="s">
        <v>259</v>
      </c>
      <c r="T68" t="s">
        <v>277</v>
      </c>
    </row>
    <row r="69" spans="1:21" ht="14.25" thickBot="1">
      <c r="A69" s="235" t="s">
        <v>61</v>
      </c>
      <c r="B69" s="297" t="s">
        <v>129</v>
      </c>
      <c r="C69" s="298"/>
      <c r="D69" s="297" t="s">
        <v>29</v>
      </c>
      <c r="E69" s="297"/>
      <c r="F69" s="297"/>
      <c r="G69" s="297"/>
      <c r="H69" s="297"/>
      <c r="I69" s="297"/>
      <c r="J69" s="297"/>
      <c r="K69" s="180"/>
      <c r="M69" t="s">
        <v>261</v>
      </c>
      <c r="N69" t="s">
        <v>198</v>
      </c>
      <c r="O69" t="s">
        <v>263</v>
      </c>
      <c r="P69" t="s">
        <v>264</v>
      </c>
      <c r="Q69" t="s">
        <v>270</v>
      </c>
      <c r="R69" t="s">
        <v>271</v>
      </c>
      <c r="S69" t="s">
        <v>272</v>
      </c>
      <c r="T69" t="s">
        <v>270</v>
      </c>
      <c r="U69" t="s">
        <v>272</v>
      </c>
    </row>
    <row r="70" spans="1:21" ht="14.25" thickTop="1">
      <c r="A70" s="225" t="s">
        <v>248</v>
      </c>
      <c r="B70" s="299"/>
      <c r="C70" s="300"/>
      <c r="D70" s="304"/>
      <c r="E70" s="304"/>
      <c r="F70" s="304"/>
      <c r="G70" s="304"/>
      <c r="H70" s="304"/>
      <c r="I70" s="304"/>
      <c r="J70" s="304"/>
      <c r="K70" s="180"/>
      <c r="M70" t="s">
        <v>260</v>
      </c>
      <c r="N70" s="35" t="s">
        <v>262</v>
      </c>
      <c r="O70">
        <v>8</v>
      </c>
      <c r="P70" t="s">
        <v>265</v>
      </c>
      <c r="Q70" t="s">
        <v>273</v>
      </c>
      <c r="R70" t="s">
        <v>275</v>
      </c>
      <c r="T70" t="s">
        <v>240</v>
      </c>
      <c r="U70" t="s">
        <v>279</v>
      </c>
    </row>
    <row r="71" spans="1:21" ht="13.5">
      <c r="A71" s="226" t="s">
        <v>182</v>
      </c>
      <c r="B71" s="295"/>
      <c r="C71" s="296"/>
      <c r="D71" s="305"/>
      <c r="E71" s="305"/>
      <c r="F71" s="305"/>
      <c r="G71" s="305"/>
      <c r="H71" s="305"/>
      <c r="I71" s="305"/>
      <c r="J71" s="305"/>
      <c r="K71" s="180"/>
      <c r="M71" t="s">
        <v>97</v>
      </c>
      <c r="N71" s="35" t="s">
        <v>132</v>
      </c>
      <c r="O71">
        <v>10</v>
      </c>
      <c r="P71" t="s">
        <v>266</v>
      </c>
      <c r="Q71" t="s">
        <v>274</v>
      </c>
      <c r="R71" t="s">
        <v>276</v>
      </c>
      <c r="T71" t="s">
        <v>278</v>
      </c>
      <c r="U71" t="s">
        <v>280</v>
      </c>
    </row>
    <row r="72" spans="1:21" ht="13.5">
      <c r="A72" s="226" t="s">
        <v>294</v>
      </c>
      <c r="B72" s="295"/>
      <c r="C72" s="296"/>
      <c r="D72" s="305"/>
      <c r="E72" s="305"/>
      <c r="F72" s="305"/>
      <c r="G72" s="305"/>
      <c r="H72" s="305"/>
      <c r="I72" s="305"/>
      <c r="J72" s="305"/>
      <c r="K72" s="180"/>
      <c r="N72" s="35" t="s">
        <v>133</v>
      </c>
      <c r="O72">
        <v>20</v>
      </c>
      <c r="P72" t="s">
        <v>267</v>
      </c>
      <c r="U72" t="s">
        <v>281</v>
      </c>
    </row>
    <row r="73" spans="1:21" ht="13.5">
      <c r="A73" s="226" t="s">
        <v>295</v>
      </c>
      <c r="B73" s="295"/>
      <c r="C73" s="296"/>
      <c r="D73" s="305"/>
      <c r="E73" s="305"/>
      <c r="F73" s="305"/>
      <c r="G73" s="305"/>
      <c r="H73" s="305"/>
      <c r="I73" s="305"/>
      <c r="J73" s="305"/>
      <c r="K73" s="180"/>
      <c r="N73" s="35"/>
      <c r="O73">
        <v>25</v>
      </c>
      <c r="P73" t="s">
        <v>268</v>
      </c>
      <c r="U73" t="s">
        <v>282</v>
      </c>
    </row>
    <row r="74" spans="1:21" ht="13.5">
      <c r="A74" s="226" t="s">
        <v>186</v>
      </c>
      <c r="B74" s="301"/>
      <c r="C74" s="301"/>
      <c r="D74" s="305"/>
      <c r="E74" s="305"/>
      <c r="F74" s="305"/>
      <c r="G74" s="305"/>
      <c r="H74" s="305"/>
      <c r="I74" s="305"/>
      <c r="J74" s="305"/>
      <c r="K74" s="180"/>
      <c r="N74" s="35"/>
      <c r="P74" t="s">
        <v>269</v>
      </c>
      <c r="U74" t="s">
        <v>284</v>
      </c>
    </row>
    <row r="75" spans="1:21" ht="13.5">
      <c r="A75" s="226" t="s">
        <v>452</v>
      </c>
      <c r="B75" s="295"/>
      <c r="C75" s="296"/>
      <c r="D75" s="305"/>
      <c r="E75" s="305"/>
      <c r="F75" s="305"/>
      <c r="G75" s="305"/>
      <c r="H75" s="305"/>
      <c r="I75" s="305"/>
      <c r="J75" s="305"/>
      <c r="K75" s="180"/>
      <c r="N75" s="35"/>
      <c r="U75" t="s">
        <v>283</v>
      </c>
    </row>
    <row r="76" spans="1:21" ht="13.5">
      <c r="A76" s="226" t="s">
        <v>301</v>
      </c>
      <c r="B76" s="295"/>
      <c r="C76" s="296"/>
      <c r="D76" s="305"/>
      <c r="E76" s="305"/>
      <c r="F76" s="305"/>
      <c r="G76" s="305"/>
      <c r="H76" s="305"/>
      <c r="I76" s="305"/>
      <c r="J76" s="305"/>
      <c r="K76" s="180"/>
      <c r="N76" s="35"/>
      <c r="U76" t="s">
        <v>285</v>
      </c>
    </row>
    <row r="77" spans="1:14" ht="13.5">
      <c r="A77" s="226" t="s">
        <v>302</v>
      </c>
      <c r="B77" s="302"/>
      <c r="C77" s="303"/>
      <c r="D77" s="305"/>
      <c r="E77" s="305"/>
      <c r="F77" s="305"/>
      <c r="G77" s="305"/>
      <c r="H77" s="305"/>
      <c r="I77" s="305"/>
      <c r="J77" s="305"/>
      <c r="K77" s="180"/>
      <c r="N77" s="35"/>
    </row>
    <row r="78" spans="1:14" ht="13.5">
      <c r="A78" s="226" t="s">
        <v>303</v>
      </c>
      <c r="B78" s="324"/>
      <c r="C78" s="325"/>
      <c r="D78" s="305"/>
      <c r="E78" s="305"/>
      <c r="F78" s="305"/>
      <c r="G78" s="305"/>
      <c r="H78" s="305"/>
      <c r="I78" s="305"/>
      <c r="J78" s="305"/>
      <c r="K78" s="180"/>
      <c r="N78" s="35"/>
    </row>
    <row r="79" spans="1:14" ht="13.5">
      <c r="A79" s="226" t="s">
        <v>453</v>
      </c>
      <c r="B79" s="296"/>
      <c r="C79" s="315"/>
      <c r="D79" s="305"/>
      <c r="E79" s="305"/>
      <c r="F79" s="305"/>
      <c r="G79" s="305"/>
      <c r="H79" s="305"/>
      <c r="I79" s="305"/>
      <c r="J79" s="305"/>
      <c r="K79" s="180"/>
      <c r="N79" s="35"/>
    </row>
    <row r="80" spans="1:14" ht="13.5">
      <c r="A80" s="226" t="s">
        <v>304</v>
      </c>
      <c r="B80" s="295"/>
      <c r="C80" s="296"/>
      <c r="D80" s="305"/>
      <c r="E80" s="305"/>
      <c r="F80" s="305"/>
      <c r="G80" s="305"/>
      <c r="H80" s="305"/>
      <c r="I80" s="305"/>
      <c r="J80" s="305"/>
      <c r="K80" s="180"/>
      <c r="N80" s="35"/>
    </row>
    <row r="81" spans="1:11" ht="13.5">
      <c r="A81" s="180"/>
      <c r="B81" s="180"/>
      <c r="C81" s="180"/>
      <c r="D81" s="180"/>
      <c r="E81" s="180"/>
      <c r="F81" s="180"/>
      <c r="G81" s="180"/>
      <c r="H81" s="180"/>
      <c r="I81" s="180"/>
      <c r="J81" s="180"/>
      <c r="K81" s="180"/>
    </row>
    <row r="82" spans="1:18" ht="13.5">
      <c r="A82" s="220" t="s">
        <v>306</v>
      </c>
      <c r="B82" s="180"/>
      <c r="C82" s="180"/>
      <c r="D82" s="180"/>
      <c r="E82" s="180"/>
      <c r="F82" s="180"/>
      <c r="G82" s="180"/>
      <c r="H82" s="180"/>
      <c r="I82" s="180"/>
      <c r="J82" s="180"/>
      <c r="K82" s="180"/>
      <c r="M82" t="s">
        <v>198</v>
      </c>
      <c r="N82" t="s">
        <v>307</v>
      </c>
      <c r="O82" t="s">
        <v>310</v>
      </c>
      <c r="P82" t="s">
        <v>311</v>
      </c>
      <c r="Q82" t="s">
        <v>314</v>
      </c>
      <c r="R82" t="s">
        <v>315</v>
      </c>
    </row>
    <row r="83" spans="1:18" ht="14.25" thickBot="1">
      <c r="A83" s="235" t="s">
        <v>61</v>
      </c>
      <c r="B83" s="297" t="s">
        <v>129</v>
      </c>
      <c r="C83" s="298"/>
      <c r="D83" s="297" t="s">
        <v>29</v>
      </c>
      <c r="E83" s="297"/>
      <c r="F83" s="297"/>
      <c r="G83" s="297"/>
      <c r="H83" s="297"/>
      <c r="I83" s="297"/>
      <c r="J83" s="297"/>
      <c r="K83" s="180"/>
      <c r="M83" s="35" t="s">
        <v>133</v>
      </c>
      <c r="N83" t="s">
        <v>308</v>
      </c>
      <c r="O83" t="s">
        <v>308</v>
      </c>
      <c r="P83" t="s">
        <v>312</v>
      </c>
      <c r="Q83" t="s">
        <v>308</v>
      </c>
      <c r="R83" t="s">
        <v>267</v>
      </c>
    </row>
    <row r="84" spans="1:18" ht="14.25" thickTop="1">
      <c r="A84" s="225" t="s">
        <v>322</v>
      </c>
      <c r="B84" s="299"/>
      <c r="C84" s="300"/>
      <c r="D84" s="304"/>
      <c r="E84" s="304"/>
      <c r="F84" s="304"/>
      <c r="G84" s="304"/>
      <c r="H84" s="304"/>
      <c r="I84" s="304"/>
      <c r="J84" s="304"/>
      <c r="K84" s="180"/>
      <c r="M84" s="35" t="s">
        <v>200</v>
      </c>
      <c r="N84" t="s">
        <v>309</v>
      </c>
      <c r="O84" t="s">
        <v>309</v>
      </c>
      <c r="P84" t="s">
        <v>313</v>
      </c>
      <c r="Q84" t="s">
        <v>309</v>
      </c>
      <c r="R84" t="s">
        <v>316</v>
      </c>
    </row>
    <row r="85" spans="1:18" ht="13.5">
      <c r="A85" s="226" t="s">
        <v>323</v>
      </c>
      <c r="B85" s="306"/>
      <c r="C85" s="306"/>
      <c r="D85" s="305"/>
      <c r="E85" s="305"/>
      <c r="F85" s="305"/>
      <c r="G85" s="305"/>
      <c r="H85" s="305"/>
      <c r="I85" s="305"/>
      <c r="J85" s="305"/>
      <c r="K85" s="180"/>
      <c r="M85" s="35"/>
      <c r="P85" t="s">
        <v>308</v>
      </c>
      <c r="R85" t="s">
        <v>317</v>
      </c>
    </row>
    <row r="86" spans="1:18" ht="13.5">
      <c r="A86" s="226" t="s">
        <v>454</v>
      </c>
      <c r="B86" s="295"/>
      <c r="C86" s="296"/>
      <c r="D86" s="305"/>
      <c r="E86" s="305"/>
      <c r="F86" s="305"/>
      <c r="G86" s="305"/>
      <c r="H86" s="305"/>
      <c r="I86" s="305"/>
      <c r="J86" s="305"/>
      <c r="K86" s="180"/>
      <c r="R86" t="s">
        <v>318</v>
      </c>
    </row>
    <row r="87" spans="1:18" ht="13.5">
      <c r="A87" s="226" t="s">
        <v>455</v>
      </c>
      <c r="B87" s="295"/>
      <c r="C87" s="296"/>
      <c r="D87" s="305"/>
      <c r="E87" s="305"/>
      <c r="F87" s="305"/>
      <c r="G87" s="305"/>
      <c r="H87" s="305"/>
      <c r="I87" s="305"/>
      <c r="J87" s="305"/>
      <c r="K87" s="180"/>
      <c r="R87" t="s">
        <v>319</v>
      </c>
    </row>
    <row r="88" spans="1:11" ht="13.5">
      <c r="A88" s="226" t="s">
        <v>456</v>
      </c>
      <c r="B88" s="295"/>
      <c r="C88" s="296"/>
      <c r="D88" s="305"/>
      <c r="E88" s="305"/>
      <c r="F88" s="305"/>
      <c r="G88" s="305"/>
      <c r="H88" s="305"/>
      <c r="I88" s="305"/>
      <c r="J88" s="305"/>
      <c r="K88" s="180"/>
    </row>
    <row r="89" spans="1:11" ht="13.5">
      <c r="A89" s="226" t="s">
        <v>457</v>
      </c>
      <c r="B89" s="295"/>
      <c r="C89" s="296"/>
      <c r="D89" s="305"/>
      <c r="E89" s="305"/>
      <c r="F89" s="305"/>
      <c r="G89" s="305"/>
      <c r="H89" s="305"/>
      <c r="I89" s="305"/>
      <c r="J89" s="305"/>
      <c r="K89" s="180"/>
    </row>
    <row r="90" spans="1:11" ht="13.5">
      <c r="A90" s="226" t="s">
        <v>184</v>
      </c>
      <c r="B90" s="295"/>
      <c r="C90" s="296"/>
      <c r="D90" s="305"/>
      <c r="E90" s="305"/>
      <c r="F90" s="305"/>
      <c r="G90" s="305"/>
      <c r="H90" s="305"/>
      <c r="I90" s="305"/>
      <c r="J90" s="305"/>
      <c r="K90" s="180"/>
    </row>
    <row r="91" spans="1:11" ht="13.5">
      <c r="A91" s="226" t="s">
        <v>320</v>
      </c>
      <c r="B91" s="301"/>
      <c r="C91" s="301"/>
      <c r="D91" s="305"/>
      <c r="E91" s="305"/>
      <c r="F91" s="305"/>
      <c r="G91" s="305"/>
      <c r="H91" s="305"/>
      <c r="I91" s="305"/>
      <c r="J91" s="305"/>
      <c r="K91" s="180"/>
    </row>
    <row r="92" spans="1:11" ht="13.5">
      <c r="A92" s="226" t="s">
        <v>452</v>
      </c>
      <c r="B92" s="295"/>
      <c r="C92" s="296"/>
      <c r="D92" s="305"/>
      <c r="E92" s="305"/>
      <c r="F92" s="305"/>
      <c r="G92" s="305"/>
      <c r="H92" s="305"/>
      <c r="I92" s="305"/>
      <c r="J92" s="305"/>
      <c r="K92" s="180"/>
    </row>
    <row r="93" spans="1:11" ht="13.5">
      <c r="A93" s="226" t="s">
        <v>301</v>
      </c>
      <c r="B93" s="295"/>
      <c r="C93" s="296"/>
      <c r="D93" s="305"/>
      <c r="E93" s="305"/>
      <c r="F93" s="305"/>
      <c r="G93" s="305"/>
      <c r="H93" s="305"/>
      <c r="I93" s="305"/>
      <c r="J93" s="305"/>
      <c r="K93" s="180"/>
    </row>
    <row r="94" spans="1:11" ht="13.5">
      <c r="A94" s="226" t="s">
        <v>302</v>
      </c>
      <c r="B94" s="302"/>
      <c r="C94" s="303"/>
      <c r="D94" s="305"/>
      <c r="E94" s="305"/>
      <c r="F94" s="305"/>
      <c r="G94" s="305"/>
      <c r="H94" s="305"/>
      <c r="I94" s="305"/>
      <c r="J94" s="305"/>
      <c r="K94" s="180"/>
    </row>
    <row r="95" spans="1:11" ht="13.5">
      <c r="A95" s="226" t="s">
        <v>321</v>
      </c>
      <c r="B95" s="295"/>
      <c r="C95" s="296"/>
      <c r="D95" s="305"/>
      <c r="E95" s="305"/>
      <c r="F95" s="305"/>
      <c r="G95" s="305"/>
      <c r="H95" s="305"/>
      <c r="I95" s="305"/>
      <c r="J95" s="305"/>
      <c r="K95" s="180"/>
    </row>
    <row r="96" spans="1:11" ht="13.5">
      <c r="A96" s="226" t="s">
        <v>459</v>
      </c>
      <c r="B96" s="295"/>
      <c r="C96" s="296"/>
      <c r="D96" s="305"/>
      <c r="E96" s="305"/>
      <c r="F96" s="305"/>
      <c r="G96" s="305"/>
      <c r="H96" s="305"/>
      <c r="I96" s="305"/>
      <c r="J96" s="305"/>
      <c r="K96" s="180"/>
    </row>
    <row r="97" spans="1:11" ht="13.5">
      <c r="A97" s="226" t="s">
        <v>460</v>
      </c>
      <c r="B97" s="295"/>
      <c r="C97" s="296"/>
      <c r="D97" s="305"/>
      <c r="E97" s="305"/>
      <c r="F97" s="305"/>
      <c r="G97" s="305"/>
      <c r="H97" s="305"/>
      <c r="I97" s="305"/>
      <c r="J97" s="305"/>
      <c r="K97" s="180"/>
    </row>
  </sheetData>
  <sheetProtection/>
  <mergeCells count="91">
    <mergeCell ref="B79:C79"/>
    <mergeCell ref="B75:C75"/>
    <mergeCell ref="B76:C76"/>
    <mergeCell ref="B77:C77"/>
    <mergeCell ref="B78:C78"/>
    <mergeCell ref="B74:C74"/>
    <mergeCell ref="Y49:Z49"/>
    <mergeCell ref="B52:C52"/>
    <mergeCell ref="B59:C59"/>
    <mergeCell ref="B58:C58"/>
    <mergeCell ref="B57:C57"/>
    <mergeCell ref="B56:C56"/>
    <mergeCell ref="B55:C55"/>
    <mergeCell ref="D51:J51"/>
    <mergeCell ref="B51:C51"/>
    <mergeCell ref="D52:J66"/>
    <mergeCell ref="H6:J7"/>
    <mergeCell ref="B29:C29"/>
    <mergeCell ref="B30:C30"/>
    <mergeCell ref="B23:C23"/>
    <mergeCell ref="B20:C20"/>
    <mergeCell ref="B24:C24"/>
    <mergeCell ref="B25:C25"/>
    <mergeCell ref="B7:D7"/>
    <mergeCell ref="B14:C14"/>
    <mergeCell ref="B10:C10"/>
    <mergeCell ref="B13:C13"/>
    <mergeCell ref="D10:J10"/>
    <mergeCell ref="B39:C39"/>
    <mergeCell ref="B18:C18"/>
    <mergeCell ref="B22:C22"/>
    <mergeCell ref="D18:J18"/>
    <mergeCell ref="D35:J48"/>
    <mergeCell ref="D34:J34"/>
    <mergeCell ref="B27:C27"/>
    <mergeCell ref="B28:C28"/>
    <mergeCell ref="D19:J31"/>
    <mergeCell ref="B19:C19"/>
    <mergeCell ref="B21:C21"/>
    <mergeCell ref="B26:C26"/>
    <mergeCell ref="B37:C37"/>
    <mergeCell ref="B38:C38"/>
    <mergeCell ref="B31:C31"/>
    <mergeCell ref="D11:J15"/>
    <mergeCell ref="H5:J5"/>
    <mergeCell ref="B15:C15"/>
    <mergeCell ref="B6:D6"/>
    <mergeCell ref="E7:G7"/>
    <mergeCell ref="E6:G6"/>
    <mergeCell ref="E5:G5"/>
    <mergeCell ref="B5:D5"/>
    <mergeCell ref="B11:C11"/>
    <mergeCell ref="B12:C12"/>
    <mergeCell ref="B96:C96"/>
    <mergeCell ref="B94:C94"/>
    <mergeCell ref="B97:C97"/>
    <mergeCell ref="D69:J69"/>
    <mergeCell ref="D70:J80"/>
    <mergeCell ref="D83:J83"/>
    <mergeCell ref="D84:J97"/>
    <mergeCell ref="B93:C93"/>
    <mergeCell ref="B85:C85"/>
    <mergeCell ref="B83:C83"/>
    <mergeCell ref="B80:C80"/>
    <mergeCell ref="B73:C73"/>
    <mergeCell ref="B64:C64"/>
    <mergeCell ref="B95:C95"/>
    <mergeCell ref="B89:C89"/>
    <mergeCell ref="B88:C88"/>
    <mergeCell ref="B87:C87"/>
    <mergeCell ref="B92:C92"/>
    <mergeCell ref="B91:C91"/>
    <mergeCell ref="B90:C90"/>
    <mergeCell ref="B54:C54"/>
    <mergeCell ref="B53:C53"/>
    <mergeCell ref="B62:C62"/>
    <mergeCell ref="B61:C61"/>
    <mergeCell ref="B69:C69"/>
    <mergeCell ref="B60:C60"/>
    <mergeCell ref="B66:C66"/>
    <mergeCell ref="B65:C65"/>
    <mergeCell ref="B40:C40"/>
    <mergeCell ref="B34:C34"/>
    <mergeCell ref="B35:C35"/>
    <mergeCell ref="B36:C36"/>
    <mergeCell ref="B86:C86"/>
    <mergeCell ref="B72:C72"/>
    <mergeCell ref="B71:C71"/>
    <mergeCell ref="B70:C70"/>
    <mergeCell ref="B63:C63"/>
    <mergeCell ref="B84:C84"/>
  </mergeCells>
  <dataValidations count="63">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howInputMessage="1" showErrorMessage="1" sqref="B14:C14">
      <formula1>$Q$11:$Q$18</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B95:C95">
      <formula1>$W$22:$W$25</formula1>
    </dataValidation>
    <dataValidation type="list" allowBlank="1" sqref="B30:C31 B96:C97">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5: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75:C75 B26:C26 B92:C92">
      <formula1>$Q$70:$Q$72</formula1>
    </dataValidation>
    <dataValidation type="list" allowBlank="1" sqref="B76:C76 B27:C27 B93:C93">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type="list" allowBlank="1" sqref="B84:C84">
      <formula1>$M$83:$M$85</formula1>
    </dataValidation>
    <dataValidation type="list" allowBlank="1" sqref="B86:C86">
      <formula1>$N$83:$N$85</formula1>
    </dataValidation>
    <dataValidation type="list" allowBlank="1" sqref="B87:C87">
      <formula1>$O$83:$O$85</formula1>
    </dataValidation>
    <dataValidation type="list" allowBlank="1" sqref="B88:C88">
      <formula1>$P$83:$P$86</formula1>
    </dataValidation>
    <dataValidation type="list" allowBlank="1" sqref="B89:C89">
      <formula1>$Q$83:$Q$85</formula1>
    </dataValidation>
    <dataValidation type="list" allowBlank="1" sqref="B90:C90">
      <formula1>$R$83:$R$88</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Normal="70" zoomScaleSheetLayoutView="100" zoomScalePageLayoutView="0" workbookViewId="0" topLeftCell="A1">
      <selection activeCell="C3" sqref="C3"/>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9" t="s">
        <v>26</v>
      </c>
    </row>
    <row r="2" spans="3:6" ht="30.75" customHeight="1" thickBot="1">
      <c r="C2" s="178" t="s">
        <v>409</v>
      </c>
      <c r="D2" s="329" t="s">
        <v>504</v>
      </c>
      <c r="E2" s="330"/>
      <c r="F2" s="331"/>
    </row>
    <row r="3" spans="3:43" ht="30.75" customHeight="1">
      <c r="C3" s="1"/>
      <c r="D3" s="1"/>
      <c r="E3" s="34"/>
      <c r="F3" s="34"/>
      <c r="AQ3" s="219" t="s">
        <v>440</v>
      </c>
    </row>
    <row r="4" spans="2:54" ht="30.75" customHeight="1">
      <c r="B4" s="180"/>
      <c r="C4" s="180"/>
      <c r="D4" s="181" t="s">
        <v>90</v>
      </c>
      <c r="E4" s="182" t="s">
        <v>87</v>
      </c>
      <c r="F4" s="183"/>
      <c r="G4" s="332"/>
      <c r="H4" s="332"/>
      <c r="I4" s="183"/>
      <c r="J4" s="183"/>
      <c r="K4" s="183"/>
      <c r="L4" s="184"/>
      <c r="M4" s="182" t="s">
        <v>88</v>
      </c>
      <c r="N4" s="183"/>
      <c r="O4" s="332"/>
      <c r="P4" s="332"/>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R4" s="182" t="s">
        <v>89</v>
      </c>
      <c r="AS4" s="183"/>
      <c r="AT4" s="332"/>
      <c r="AU4" s="332"/>
      <c r="AV4" s="183"/>
      <c r="AW4" s="183"/>
      <c r="AX4" s="183"/>
      <c r="AY4" s="183"/>
      <c r="AZ4" s="183"/>
      <c r="BA4" s="183"/>
      <c r="BB4" s="184"/>
    </row>
    <row r="5" spans="2:54" ht="19.5" customHeight="1">
      <c r="B5" s="339" t="s">
        <v>27</v>
      </c>
      <c r="C5" s="340"/>
      <c r="D5" s="185" t="s">
        <v>410</v>
      </c>
      <c r="E5" s="186" t="s">
        <v>411</v>
      </c>
      <c r="F5" s="187" t="s">
        <v>412</v>
      </c>
      <c r="G5" s="187" t="s">
        <v>413</v>
      </c>
      <c r="H5" s="188" t="s">
        <v>414</v>
      </c>
      <c r="I5" s="187" t="s">
        <v>415</v>
      </c>
      <c r="J5" s="187" t="s">
        <v>416</v>
      </c>
      <c r="K5" s="187" t="s">
        <v>417</v>
      </c>
      <c r="L5" s="189" t="s">
        <v>418</v>
      </c>
      <c r="M5" s="190" t="s">
        <v>2</v>
      </c>
      <c r="N5" s="191" t="s">
        <v>3</v>
      </c>
      <c r="O5" s="191" t="s">
        <v>419</v>
      </c>
      <c r="P5" s="191" t="s">
        <v>4</v>
      </c>
      <c r="Q5" s="191" t="s">
        <v>5</v>
      </c>
      <c r="R5" s="191" t="s">
        <v>6</v>
      </c>
      <c r="S5" s="191" t="s">
        <v>7</v>
      </c>
      <c r="T5" s="191" t="s">
        <v>8</v>
      </c>
      <c r="U5" s="191" t="s">
        <v>9</v>
      </c>
      <c r="V5" s="191" t="s">
        <v>10</v>
      </c>
      <c r="W5" s="191" t="s">
        <v>11</v>
      </c>
      <c r="X5" s="191" t="s">
        <v>12</v>
      </c>
      <c r="Y5" s="191" t="s">
        <v>13</v>
      </c>
      <c r="Z5" s="191" t="s">
        <v>14</v>
      </c>
      <c r="AA5" s="191" t="s">
        <v>15</v>
      </c>
      <c r="AB5" s="191" t="s">
        <v>16</v>
      </c>
      <c r="AC5" s="191" t="s">
        <v>17</v>
      </c>
      <c r="AD5" s="191" t="s">
        <v>18</v>
      </c>
      <c r="AE5" s="191" t="s">
        <v>19</v>
      </c>
      <c r="AF5" s="191" t="s">
        <v>20</v>
      </c>
      <c r="AG5" s="191" t="s">
        <v>21</v>
      </c>
      <c r="AH5" s="191" t="s">
        <v>22</v>
      </c>
      <c r="AI5" s="191" t="s">
        <v>23</v>
      </c>
      <c r="AJ5" s="191" t="s">
        <v>420</v>
      </c>
      <c r="AK5" s="191" t="s">
        <v>24</v>
      </c>
      <c r="AL5" s="192" t="s">
        <v>421</v>
      </c>
      <c r="AM5" s="192" t="s">
        <v>422</v>
      </c>
      <c r="AN5" s="192" t="s">
        <v>423</v>
      </c>
      <c r="AO5" s="192" t="s">
        <v>424</v>
      </c>
      <c r="AP5" s="191" t="s">
        <v>25</v>
      </c>
      <c r="AQ5" s="193" t="s">
        <v>30</v>
      </c>
      <c r="AR5" s="186" t="s">
        <v>425</v>
      </c>
      <c r="AS5" s="188" t="s">
        <v>426</v>
      </c>
      <c r="AT5" s="188" t="s">
        <v>427</v>
      </c>
      <c r="AU5" s="188" t="s">
        <v>428</v>
      </c>
      <c r="AV5" s="188" t="s">
        <v>429</v>
      </c>
      <c r="AW5" s="187" t="s">
        <v>430</v>
      </c>
      <c r="AX5" s="185" t="s">
        <v>431</v>
      </c>
      <c r="AY5" s="185" t="s">
        <v>432</v>
      </c>
      <c r="AZ5" s="185" t="s">
        <v>433</v>
      </c>
      <c r="BA5" s="185" t="s">
        <v>434</v>
      </c>
      <c r="BB5" s="189" t="s">
        <v>435</v>
      </c>
    </row>
    <row r="6" spans="2:54" ht="19.5" customHeight="1">
      <c r="B6" s="320"/>
      <c r="C6" s="322"/>
      <c r="D6" s="194" t="s">
        <v>436</v>
      </c>
      <c r="E6" s="195" t="s">
        <v>436</v>
      </c>
      <c r="F6" s="196" t="s">
        <v>436</v>
      </c>
      <c r="G6" s="196" t="s">
        <v>436</v>
      </c>
      <c r="H6" s="197" t="s">
        <v>436</v>
      </c>
      <c r="I6" s="196" t="s">
        <v>436</v>
      </c>
      <c r="J6" s="196" t="s">
        <v>436</v>
      </c>
      <c r="K6" s="196" t="s">
        <v>436</v>
      </c>
      <c r="L6" s="198" t="s">
        <v>436</v>
      </c>
      <c r="M6" s="195" t="s">
        <v>437</v>
      </c>
      <c r="N6" s="196" t="s">
        <v>437</v>
      </c>
      <c r="O6" s="196" t="s">
        <v>437</v>
      </c>
      <c r="P6" s="196" t="s">
        <v>437</v>
      </c>
      <c r="Q6" s="196" t="s">
        <v>437</v>
      </c>
      <c r="R6" s="196" t="s">
        <v>437</v>
      </c>
      <c r="S6" s="196" t="s">
        <v>437</v>
      </c>
      <c r="T6" s="196" t="s">
        <v>437</v>
      </c>
      <c r="U6" s="196" t="s">
        <v>437</v>
      </c>
      <c r="V6" s="196" t="s">
        <v>437</v>
      </c>
      <c r="W6" s="196" t="s">
        <v>437</v>
      </c>
      <c r="X6" s="196" t="s">
        <v>437</v>
      </c>
      <c r="Y6" s="196" t="s">
        <v>437</v>
      </c>
      <c r="Z6" s="196" t="s">
        <v>437</v>
      </c>
      <c r="AA6" s="196" t="s">
        <v>437</v>
      </c>
      <c r="AB6" s="196" t="s">
        <v>437</v>
      </c>
      <c r="AC6" s="196" t="s">
        <v>437</v>
      </c>
      <c r="AD6" s="196" t="s">
        <v>437</v>
      </c>
      <c r="AE6" s="196" t="s">
        <v>437</v>
      </c>
      <c r="AF6" s="196" t="s">
        <v>437</v>
      </c>
      <c r="AG6" s="196" t="s">
        <v>437</v>
      </c>
      <c r="AH6" s="196" t="s">
        <v>437</v>
      </c>
      <c r="AI6" s="196" t="s">
        <v>437</v>
      </c>
      <c r="AJ6" s="196" t="s">
        <v>437</v>
      </c>
      <c r="AK6" s="196" t="s">
        <v>437</v>
      </c>
      <c r="AL6" s="194" t="s">
        <v>437</v>
      </c>
      <c r="AM6" s="194" t="s">
        <v>437</v>
      </c>
      <c r="AN6" s="194" t="s">
        <v>437</v>
      </c>
      <c r="AO6" s="194" t="s">
        <v>437</v>
      </c>
      <c r="AP6" s="196" t="s">
        <v>437</v>
      </c>
      <c r="AQ6" s="199"/>
      <c r="AR6" s="195" t="s">
        <v>436</v>
      </c>
      <c r="AS6" s="195" t="s">
        <v>436</v>
      </c>
      <c r="AT6" s="195" t="s">
        <v>436</v>
      </c>
      <c r="AU6" s="195" t="s">
        <v>436</v>
      </c>
      <c r="AV6" s="195" t="s">
        <v>436</v>
      </c>
      <c r="AW6" s="195" t="s">
        <v>436</v>
      </c>
      <c r="AX6" s="195" t="s">
        <v>436</v>
      </c>
      <c r="AY6" s="195" t="s">
        <v>436</v>
      </c>
      <c r="AZ6" s="195" t="s">
        <v>436</v>
      </c>
      <c r="BA6" s="195" t="s">
        <v>436</v>
      </c>
      <c r="BB6" s="198" t="s">
        <v>436</v>
      </c>
    </row>
    <row r="7" spans="2:54" ht="19.5" customHeight="1">
      <c r="B7" s="190" t="s">
        <v>28</v>
      </c>
      <c r="C7" s="200" t="s">
        <v>463</v>
      </c>
      <c r="D7" s="260" t="s">
        <v>505</v>
      </c>
      <c r="E7" s="261">
        <v>-0.00062</v>
      </c>
      <c r="F7" s="262">
        <v>-0.05</v>
      </c>
      <c r="G7" s="262" t="s">
        <v>506</v>
      </c>
      <c r="H7" s="263" t="s">
        <v>507</v>
      </c>
      <c r="I7" s="262" t="s">
        <v>508</v>
      </c>
      <c r="J7" s="262" t="s">
        <v>509</v>
      </c>
      <c r="K7" s="262" t="s">
        <v>510</v>
      </c>
      <c r="L7" s="264">
        <v>-0.04</v>
      </c>
      <c r="M7" s="238">
        <v>84</v>
      </c>
      <c r="N7" s="240">
        <v>32</v>
      </c>
      <c r="O7" s="285" t="s">
        <v>329</v>
      </c>
      <c r="P7" s="240">
        <v>47</v>
      </c>
      <c r="Q7" s="240">
        <v>43</v>
      </c>
      <c r="R7" s="240">
        <v>-1.1</v>
      </c>
      <c r="S7" s="240">
        <v>5.2</v>
      </c>
      <c r="T7" s="240">
        <v>6.9</v>
      </c>
      <c r="U7" s="240">
        <v>0.98</v>
      </c>
      <c r="V7" s="240">
        <v>5.5</v>
      </c>
      <c r="W7" s="240">
        <v>43</v>
      </c>
      <c r="X7" s="240">
        <v>0.054</v>
      </c>
      <c r="Y7" s="240">
        <v>2.7</v>
      </c>
      <c r="Z7" s="240">
        <v>2.4</v>
      </c>
      <c r="AA7" s="240">
        <v>27</v>
      </c>
      <c r="AB7" s="240">
        <v>0.62</v>
      </c>
      <c r="AC7" s="240">
        <v>0.68</v>
      </c>
      <c r="AD7" s="240">
        <v>0.17</v>
      </c>
      <c r="AE7" s="240">
        <v>1.5</v>
      </c>
      <c r="AF7" s="240">
        <v>0.95</v>
      </c>
      <c r="AG7" s="240">
        <v>-0.029</v>
      </c>
      <c r="AH7" s="240">
        <v>2.5</v>
      </c>
      <c r="AI7" s="240">
        <v>0.047</v>
      </c>
      <c r="AJ7" s="240">
        <v>0.081</v>
      </c>
      <c r="AK7" s="240">
        <v>-0.034</v>
      </c>
      <c r="AL7" s="241">
        <v>-0.49</v>
      </c>
      <c r="AM7" s="241">
        <v>0.25</v>
      </c>
      <c r="AN7" s="241">
        <v>-0.63</v>
      </c>
      <c r="AO7" s="241">
        <v>0.85</v>
      </c>
      <c r="AP7" s="240">
        <v>4.6</v>
      </c>
      <c r="AQ7" s="395" t="s">
        <v>329</v>
      </c>
      <c r="AR7" s="238">
        <v>-0.023</v>
      </c>
      <c r="AS7" s="239" t="s">
        <v>585</v>
      </c>
      <c r="AT7" s="239" t="s">
        <v>586</v>
      </c>
      <c r="AU7" s="239" t="s">
        <v>587</v>
      </c>
      <c r="AV7" s="239" t="s">
        <v>588</v>
      </c>
      <c r="AW7" s="240" t="s">
        <v>589</v>
      </c>
      <c r="AX7" s="241" t="s">
        <v>516</v>
      </c>
      <c r="AY7" s="241">
        <v>-0.028</v>
      </c>
      <c r="AZ7" s="241" t="s">
        <v>622</v>
      </c>
      <c r="BA7" s="241" t="s">
        <v>516</v>
      </c>
      <c r="BB7" s="395" t="s">
        <v>329</v>
      </c>
    </row>
    <row r="8" spans="2:54" ht="19.5" customHeight="1">
      <c r="B8" s="204" t="s">
        <v>28</v>
      </c>
      <c r="C8" s="208" t="s">
        <v>464</v>
      </c>
      <c r="D8" s="265" t="s">
        <v>511</v>
      </c>
      <c r="E8" s="266" t="s">
        <v>512</v>
      </c>
      <c r="F8" s="267" t="s">
        <v>513</v>
      </c>
      <c r="G8" s="267" t="s">
        <v>514</v>
      </c>
      <c r="H8" s="268" t="s">
        <v>515</v>
      </c>
      <c r="I8" s="267" t="s">
        <v>516</v>
      </c>
      <c r="J8" s="267" t="s">
        <v>507</v>
      </c>
      <c r="K8" s="267" t="s">
        <v>517</v>
      </c>
      <c r="L8" s="269" t="s">
        <v>518</v>
      </c>
      <c r="M8" s="242">
        <v>33</v>
      </c>
      <c r="N8" s="244">
        <v>32</v>
      </c>
      <c r="O8" s="286" t="s">
        <v>329</v>
      </c>
      <c r="P8" s="244">
        <v>42</v>
      </c>
      <c r="Q8" s="244">
        <v>150</v>
      </c>
      <c r="R8" s="244">
        <v>-1.1</v>
      </c>
      <c r="S8" s="244">
        <v>2.4</v>
      </c>
      <c r="T8" s="244">
        <v>1.8</v>
      </c>
      <c r="U8" s="244">
        <v>0.7</v>
      </c>
      <c r="V8" s="244">
        <v>1</v>
      </c>
      <c r="W8" s="244">
        <v>14</v>
      </c>
      <c r="X8" s="244">
        <v>-0.039</v>
      </c>
      <c r="Y8" s="244">
        <v>0.3</v>
      </c>
      <c r="Z8" s="244">
        <v>0.68</v>
      </c>
      <c r="AA8" s="244">
        <v>5.8</v>
      </c>
      <c r="AB8" s="244">
        <v>0.27</v>
      </c>
      <c r="AC8" s="244">
        <v>0.47</v>
      </c>
      <c r="AD8" s="244">
        <v>0.13</v>
      </c>
      <c r="AE8" s="244">
        <v>-0.74</v>
      </c>
      <c r="AF8" s="244">
        <v>0.23</v>
      </c>
      <c r="AG8" s="244">
        <v>-0.029</v>
      </c>
      <c r="AH8" s="244">
        <v>2</v>
      </c>
      <c r="AI8" s="244">
        <v>-0.025</v>
      </c>
      <c r="AJ8" s="244">
        <v>0.012</v>
      </c>
      <c r="AK8" s="244">
        <v>-0.034</v>
      </c>
      <c r="AL8" s="245">
        <v>-0.49</v>
      </c>
      <c r="AM8" s="245">
        <v>-0.054</v>
      </c>
      <c r="AN8" s="245">
        <v>-0.63</v>
      </c>
      <c r="AO8" s="245">
        <v>0.11</v>
      </c>
      <c r="AP8" s="244">
        <v>1.1</v>
      </c>
      <c r="AQ8" s="396" t="s">
        <v>329</v>
      </c>
      <c r="AR8" s="242">
        <v>-0.023</v>
      </c>
      <c r="AS8" s="243" t="s">
        <v>590</v>
      </c>
      <c r="AT8" s="243" t="s">
        <v>591</v>
      </c>
      <c r="AU8" s="243" t="s">
        <v>592</v>
      </c>
      <c r="AV8" s="243" t="s">
        <v>593</v>
      </c>
      <c r="AW8" s="244" t="s">
        <v>564</v>
      </c>
      <c r="AX8" s="245" t="s">
        <v>594</v>
      </c>
      <c r="AY8" s="245">
        <v>-0.028</v>
      </c>
      <c r="AZ8" s="245" t="s">
        <v>575</v>
      </c>
      <c r="BA8" s="245" t="s">
        <v>623</v>
      </c>
      <c r="BB8" s="396" t="s">
        <v>329</v>
      </c>
    </row>
    <row r="9" spans="2:54" ht="19.5" customHeight="1">
      <c r="B9" s="204" t="s">
        <v>28</v>
      </c>
      <c r="C9" s="205" t="s">
        <v>465</v>
      </c>
      <c r="D9" s="265" t="s">
        <v>519</v>
      </c>
      <c r="E9" s="266">
        <v>-0.00062</v>
      </c>
      <c r="F9" s="267">
        <v>-0.05</v>
      </c>
      <c r="G9" s="267" t="s">
        <v>520</v>
      </c>
      <c r="H9" s="268" t="s">
        <v>521</v>
      </c>
      <c r="I9" s="267" t="s">
        <v>522</v>
      </c>
      <c r="J9" s="267" t="s">
        <v>523</v>
      </c>
      <c r="K9" s="267" t="s">
        <v>524</v>
      </c>
      <c r="L9" s="269">
        <v>-0.04</v>
      </c>
      <c r="M9" s="242">
        <v>100</v>
      </c>
      <c r="N9" s="244">
        <v>10</v>
      </c>
      <c r="O9" s="286" t="s">
        <v>329</v>
      </c>
      <c r="P9" s="244">
        <v>48</v>
      </c>
      <c r="Q9" s="244">
        <v>-20</v>
      </c>
      <c r="R9" s="244">
        <v>-1.1</v>
      </c>
      <c r="S9" s="244">
        <v>3.8</v>
      </c>
      <c r="T9" s="244">
        <v>9.1</v>
      </c>
      <c r="U9" s="244">
        <v>2.3</v>
      </c>
      <c r="V9" s="244">
        <v>8.2</v>
      </c>
      <c r="W9" s="244">
        <v>49</v>
      </c>
      <c r="X9" s="244">
        <v>-0.039</v>
      </c>
      <c r="Y9" s="244">
        <v>2.9</v>
      </c>
      <c r="Z9" s="244">
        <v>2.4</v>
      </c>
      <c r="AA9" s="244">
        <v>26</v>
      </c>
      <c r="AB9" s="244">
        <v>0.44</v>
      </c>
      <c r="AC9" s="244">
        <v>0.72</v>
      </c>
      <c r="AD9" s="244">
        <v>0.14</v>
      </c>
      <c r="AE9" s="244">
        <v>-0.74</v>
      </c>
      <c r="AF9" s="244">
        <v>0.75</v>
      </c>
      <c r="AG9" s="244">
        <v>-0.029</v>
      </c>
      <c r="AH9" s="244">
        <v>2.8</v>
      </c>
      <c r="AI9" s="244">
        <v>0.042</v>
      </c>
      <c r="AJ9" s="244">
        <v>0.077</v>
      </c>
      <c r="AK9" s="244">
        <v>-0.034</v>
      </c>
      <c r="AL9" s="245">
        <v>-0.49</v>
      </c>
      <c r="AM9" s="245">
        <v>0.63</v>
      </c>
      <c r="AN9" s="245">
        <v>-0.63</v>
      </c>
      <c r="AO9" s="245">
        <v>-0.078</v>
      </c>
      <c r="AP9" s="244">
        <v>3.4</v>
      </c>
      <c r="AQ9" s="396" t="s">
        <v>329</v>
      </c>
      <c r="AR9" s="242" t="s">
        <v>595</v>
      </c>
      <c r="AS9" s="243" t="s">
        <v>596</v>
      </c>
      <c r="AT9" s="243" t="s">
        <v>516</v>
      </c>
      <c r="AU9" s="243" t="s">
        <v>597</v>
      </c>
      <c r="AV9" s="243" t="s">
        <v>533</v>
      </c>
      <c r="AW9" s="244" t="s">
        <v>533</v>
      </c>
      <c r="AX9" s="245" t="s">
        <v>548</v>
      </c>
      <c r="AY9" s="245" t="s">
        <v>598</v>
      </c>
      <c r="AZ9" s="245" t="s">
        <v>624</v>
      </c>
      <c r="BA9" s="245" t="s">
        <v>548</v>
      </c>
      <c r="BB9" s="396" t="s">
        <v>329</v>
      </c>
    </row>
    <row r="10" spans="2:54" ht="19.5" customHeight="1">
      <c r="B10" s="204" t="s">
        <v>28</v>
      </c>
      <c r="C10" s="236" t="s">
        <v>466</v>
      </c>
      <c r="D10" s="265" t="s">
        <v>525</v>
      </c>
      <c r="E10" s="266">
        <v>-0.00062</v>
      </c>
      <c r="F10" s="267">
        <v>-0.05</v>
      </c>
      <c r="G10" s="267" t="s">
        <v>526</v>
      </c>
      <c r="H10" s="268" t="s">
        <v>527</v>
      </c>
      <c r="I10" s="267" t="s">
        <v>528</v>
      </c>
      <c r="J10" s="267" t="s">
        <v>529</v>
      </c>
      <c r="K10" s="267" t="s">
        <v>524</v>
      </c>
      <c r="L10" s="269">
        <v>-0.04</v>
      </c>
      <c r="M10" s="242">
        <v>110</v>
      </c>
      <c r="N10" s="244">
        <v>13</v>
      </c>
      <c r="O10" s="286" t="s">
        <v>329</v>
      </c>
      <c r="P10" s="244">
        <v>36</v>
      </c>
      <c r="Q10" s="244">
        <v>-20</v>
      </c>
      <c r="R10" s="244">
        <v>-1.1</v>
      </c>
      <c r="S10" s="244">
        <v>2.2</v>
      </c>
      <c r="T10" s="244">
        <v>8.3</v>
      </c>
      <c r="U10" s="244">
        <v>0.2</v>
      </c>
      <c r="V10" s="244">
        <v>0.79</v>
      </c>
      <c r="W10" s="244">
        <v>13</v>
      </c>
      <c r="X10" s="244">
        <v>-0.039</v>
      </c>
      <c r="Y10" s="244">
        <v>1.5</v>
      </c>
      <c r="Z10" s="244">
        <v>0.64</v>
      </c>
      <c r="AA10" s="244">
        <v>4.5</v>
      </c>
      <c r="AB10" s="244">
        <v>0.25</v>
      </c>
      <c r="AC10" s="244">
        <v>0.43</v>
      </c>
      <c r="AD10" s="244">
        <v>0.096</v>
      </c>
      <c r="AE10" s="244">
        <v>-0.74</v>
      </c>
      <c r="AF10" s="244">
        <v>0.14</v>
      </c>
      <c r="AG10" s="244">
        <v>-0.029</v>
      </c>
      <c r="AH10" s="244">
        <v>1.3</v>
      </c>
      <c r="AI10" s="244">
        <v>-0.035</v>
      </c>
      <c r="AJ10" s="244">
        <v>0.028</v>
      </c>
      <c r="AK10" s="244">
        <v>-0.034</v>
      </c>
      <c r="AL10" s="245">
        <v>-0.49</v>
      </c>
      <c r="AM10" s="245">
        <v>-0.054</v>
      </c>
      <c r="AN10" s="245">
        <v>-0.63</v>
      </c>
      <c r="AO10" s="245">
        <v>-0.078</v>
      </c>
      <c r="AP10" s="244">
        <v>1.1</v>
      </c>
      <c r="AQ10" s="396" t="s">
        <v>329</v>
      </c>
      <c r="AR10" s="242">
        <v>-0.023</v>
      </c>
      <c r="AS10" s="243" t="s">
        <v>599</v>
      </c>
      <c r="AT10" s="243" t="s">
        <v>600</v>
      </c>
      <c r="AU10" s="243" t="s">
        <v>601</v>
      </c>
      <c r="AV10" s="243" t="s">
        <v>602</v>
      </c>
      <c r="AW10" s="244" t="s">
        <v>603</v>
      </c>
      <c r="AX10" s="245" t="s">
        <v>604</v>
      </c>
      <c r="AY10" s="245">
        <v>-0.028</v>
      </c>
      <c r="AZ10" s="245" t="s">
        <v>612</v>
      </c>
      <c r="BA10" s="245" t="s">
        <v>613</v>
      </c>
      <c r="BB10" s="396" t="s">
        <v>329</v>
      </c>
    </row>
    <row r="11" spans="2:54" ht="19.5" customHeight="1" thickBot="1">
      <c r="B11" s="206" t="s">
        <v>28</v>
      </c>
      <c r="C11" s="236" t="s">
        <v>438</v>
      </c>
      <c r="D11" s="270" t="s">
        <v>530</v>
      </c>
      <c r="E11" s="271">
        <v>-0.00062</v>
      </c>
      <c r="F11" s="272">
        <v>-0.05</v>
      </c>
      <c r="G11" s="272" t="s">
        <v>531</v>
      </c>
      <c r="H11" s="273" t="s">
        <v>532</v>
      </c>
      <c r="I11" s="272" t="s">
        <v>533</v>
      </c>
      <c r="J11" s="272" t="s">
        <v>534</v>
      </c>
      <c r="K11" s="272" t="s">
        <v>517</v>
      </c>
      <c r="L11" s="274">
        <v>-0.04</v>
      </c>
      <c r="M11" s="246">
        <v>91</v>
      </c>
      <c r="N11" s="248">
        <v>38</v>
      </c>
      <c r="O11" s="287" t="s">
        <v>329</v>
      </c>
      <c r="P11" s="248">
        <v>77</v>
      </c>
      <c r="Q11" s="248">
        <v>39</v>
      </c>
      <c r="R11" s="248">
        <v>-1.1</v>
      </c>
      <c r="S11" s="248">
        <v>5.1</v>
      </c>
      <c r="T11" s="248">
        <v>1.7</v>
      </c>
      <c r="U11" s="248">
        <v>0.53</v>
      </c>
      <c r="V11" s="248">
        <v>2.6</v>
      </c>
      <c r="W11" s="248">
        <v>35</v>
      </c>
      <c r="X11" s="248">
        <v>-0.039</v>
      </c>
      <c r="Y11" s="248">
        <v>0.93</v>
      </c>
      <c r="Z11" s="248">
        <v>1.8</v>
      </c>
      <c r="AA11" s="248">
        <v>15</v>
      </c>
      <c r="AB11" s="248">
        <v>0.56</v>
      </c>
      <c r="AC11" s="248">
        <v>0.77</v>
      </c>
      <c r="AD11" s="248">
        <v>0.23</v>
      </c>
      <c r="AE11" s="248">
        <v>-0.74</v>
      </c>
      <c r="AF11" s="248">
        <v>0.5</v>
      </c>
      <c r="AG11" s="248">
        <v>-0.029</v>
      </c>
      <c r="AH11" s="248">
        <v>3.3</v>
      </c>
      <c r="AI11" s="248">
        <v>0.028</v>
      </c>
      <c r="AJ11" s="248">
        <v>0.055</v>
      </c>
      <c r="AK11" s="248">
        <v>-0.034</v>
      </c>
      <c r="AL11" s="249">
        <v>-0.49</v>
      </c>
      <c r="AM11" s="249">
        <v>0.1</v>
      </c>
      <c r="AN11" s="249">
        <v>-0.63</v>
      </c>
      <c r="AO11" s="249">
        <v>-0.078</v>
      </c>
      <c r="AP11" s="248">
        <v>3.8</v>
      </c>
      <c r="AQ11" s="397" t="s">
        <v>329</v>
      </c>
      <c r="AR11" s="246">
        <v>-0.023</v>
      </c>
      <c r="AS11" s="247" t="s">
        <v>605</v>
      </c>
      <c r="AT11" s="247" t="s">
        <v>606</v>
      </c>
      <c r="AU11" s="247" t="s">
        <v>607</v>
      </c>
      <c r="AV11" s="247" t="s">
        <v>608</v>
      </c>
      <c r="AW11" s="248" t="s">
        <v>590</v>
      </c>
      <c r="AX11" s="249" t="s">
        <v>606</v>
      </c>
      <c r="AY11" s="249">
        <v>-0.028</v>
      </c>
      <c r="AZ11" s="249" t="s">
        <v>622</v>
      </c>
      <c r="BA11" s="249" t="s">
        <v>625</v>
      </c>
      <c r="BB11" s="397" t="s">
        <v>329</v>
      </c>
    </row>
    <row r="12" spans="2:54" ht="19.5" customHeight="1">
      <c r="B12" s="204" t="s">
        <v>439</v>
      </c>
      <c r="C12" s="237" t="s">
        <v>467</v>
      </c>
      <c r="D12" s="275" t="s">
        <v>535</v>
      </c>
      <c r="E12" s="276">
        <v>-0.00062</v>
      </c>
      <c r="F12" s="277" t="s">
        <v>536</v>
      </c>
      <c r="G12" s="277" t="s">
        <v>537</v>
      </c>
      <c r="H12" s="278" t="s">
        <v>538</v>
      </c>
      <c r="I12" s="277" t="s">
        <v>539</v>
      </c>
      <c r="J12" s="277" t="s">
        <v>507</v>
      </c>
      <c r="K12" s="277" t="s">
        <v>540</v>
      </c>
      <c r="L12" s="279">
        <v>-0.04</v>
      </c>
      <c r="M12" s="250">
        <v>61</v>
      </c>
      <c r="N12" s="252">
        <v>8.2</v>
      </c>
      <c r="O12" s="288" t="s">
        <v>329</v>
      </c>
      <c r="P12" s="252">
        <v>19</v>
      </c>
      <c r="Q12" s="252">
        <v>-20</v>
      </c>
      <c r="R12" s="252">
        <v>-1.1</v>
      </c>
      <c r="S12" s="252">
        <v>1.5</v>
      </c>
      <c r="T12" s="252">
        <v>2.6</v>
      </c>
      <c r="U12" s="252">
        <v>1.4</v>
      </c>
      <c r="V12" s="252">
        <v>2</v>
      </c>
      <c r="W12" s="252">
        <v>17</v>
      </c>
      <c r="X12" s="252">
        <v>-0.039</v>
      </c>
      <c r="Y12" s="252">
        <v>0.72</v>
      </c>
      <c r="Z12" s="252">
        <v>1.1</v>
      </c>
      <c r="AA12" s="252">
        <v>10</v>
      </c>
      <c r="AB12" s="252">
        <v>0.28</v>
      </c>
      <c r="AC12" s="252">
        <v>0.13</v>
      </c>
      <c r="AD12" s="252">
        <v>0.053</v>
      </c>
      <c r="AE12" s="252">
        <v>-0.74</v>
      </c>
      <c r="AF12" s="252">
        <v>0.23</v>
      </c>
      <c r="AG12" s="252">
        <v>-0.029</v>
      </c>
      <c r="AH12" s="252">
        <v>1.5</v>
      </c>
      <c r="AI12" s="252">
        <v>-0.025</v>
      </c>
      <c r="AJ12" s="252">
        <v>0.041</v>
      </c>
      <c r="AK12" s="252">
        <v>-0.034</v>
      </c>
      <c r="AL12" s="253">
        <v>-0.49</v>
      </c>
      <c r="AM12" s="253">
        <v>0.23</v>
      </c>
      <c r="AN12" s="253">
        <v>-0.63</v>
      </c>
      <c r="AO12" s="253">
        <v>-0.078</v>
      </c>
      <c r="AP12" s="252">
        <v>0.96</v>
      </c>
      <c r="AQ12" s="398" t="s">
        <v>329</v>
      </c>
      <c r="AR12" s="250">
        <v>-0.023</v>
      </c>
      <c r="AS12" s="251" t="s">
        <v>585</v>
      </c>
      <c r="AT12" s="251" t="s">
        <v>585</v>
      </c>
      <c r="AU12" s="251" t="s">
        <v>604</v>
      </c>
      <c r="AV12" s="251" t="s">
        <v>597</v>
      </c>
      <c r="AW12" s="252" t="s">
        <v>609</v>
      </c>
      <c r="AX12" s="253" t="s">
        <v>603</v>
      </c>
      <c r="AY12" s="253">
        <v>-0.028</v>
      </c>
      <c r="AZ12" s="253" t="s">
        <v>626</v>
      </c>
      <c r="BA12" s="253" t="s">
        <v>591</v>
      </c>
      <c r="BB12" s="398" t="s">
        <v>329</v>
      </c>
    </row>
    <row r="13" spans="2:54" ht="19.5" customHeight="1">
      <c r="B13" s="204" t="s">
        <v>439</v>
      </c>
      <c r="C13" s="236" t="s">
        <v>468</v>
      </c>
      <c r="D13" s="265" t="s">
        <v>541</v>
      </c>
      <c r="E13" s="266" t="s">
        <v>542</v>
      </c>
      <c r="F13" s="267">
        <v>-0.05</v>
      </c>
      <c r="G13" s="267" t="s">
        <v>543</v>
      </c>
      <c r="H13" s="268" t="s">
        <v>527</v>
      </c>
      <c r="I13" s="267" t="s">
        <v>544</v>
      </c>
      <c r="J13" s="267" t="s">
        <v>515</v>
      </c>
      <c r="K13" s="267">
        <v>-0.0033</v>
      </c>
      <c r="L13" s="269">
        <v>-0.04</v>
      </c>
      <c r="M13" s="242">
        <v>49</v>
      </c>
      <c r="N13" s="244">
        <v>-4.2</v>
      </c>
      <c r="O13" s="286" t="s">
        <v>329</v>
      </c>
      <c r="P13" s="244">
        <v>19</v>
      </c>
      <c r="Q13" s="244">
        <v>-20</v>
      </c>
      <c r="R13" s="244">
        <v>-1.1</v>
      </c>
      <c r="S13" s="244">
        <v>1.4</v>
      </c>
      <c r="T13" s="244">
        <v>1.5</v>
      </c>
      <c r="U13" s="244">
        <v>0.82</v>
      </c>
      <c r="V13" s="244">
        <v>1.1</v>
      </c>
      <c r="W13" s="244">
        <v>7.2</v>
      </c>
      <c r="X13" s="244">
        <v>-0.039</v>
      </c>
      <c r="Y13" s="244">
        <v>0.36</v>
      </c>
      <c r="Z13" s="244">
        <v>-0.16</v>
      </c>
      <c r="AA13" s="244">
        <v>7.8</v>
      </c>
      <c r="AB13" s="244">
        <v>0.15</v>
      </c>
      <c r="AC13" s="244">
        <v>0.18</v>
      </c>
      <c r="AD13" s="244">
        <v>0.052</v>
      </c>
      <c r="AE13" s="244">
        <v>-0.74</v>
      </c>
      <c r="AF13" s="244">
        <v>0.13</v>
      </c>
      <c r="AG13" s="244">
        <v>-0.029</v>
      </c>
      <c r="AH13" s="244">
        <v>0.62</v>
      </c>
      <c r="AI13" s="244">
        <v>-0.025</v>
      </c>
      <c r="AJ13" s="244">
        <v>0.021</v>
      </c>
      <c r="AK13" s="244">
        <v>-0.034</v>
      </c>
      <c r="AL13" s="245">
        <v>-0.49</v>
      </c>
      <c r="AM13" s="245">
        <v>-0.054</v>
      </c>
      <c r="AN13" s="245">
        <v>-0.63</v>
      </c>
      <c r="AO13" s="245">
        <v>-0.078</v>
      </c>
      <c r="AP13" s="244">
        <v>0.57</v>
      </c>
      <c r="AQ13" s="396" t="s">
        <v>329</v>
      </c>
      <c r="AR13" s="242">
        <v>-0.023</v>
      </c>
      <c r="AS13" s="243" t="s">
        <v>533</v>
      </c>
      <c r="AT13" s="243" t="s">
        <v>610</v>
      </c>
      <c r="AU13" s="243" t="s">
        <v>611</v>
      </c>
      <c r="AV13" s="243" t="s">
        <v>610</v>
      </c>
      <c r="AW13" s="244" t="s">
        <v>612</v>
      </c>
      <c r="AX13" s="245" t="s">
        <v>613</v>
      </c>
      <c r="AY13" s="245">
        <v>-0.028</v>
      </c>
      <c r="AZ13" s="245" t="s">
        <v>627</v>
      </c>
      <c r="BA13" s="245" t="s">
        <v>606</v>
      </c>
      <c r="BB13" s="396" t="s">
        <v>329</v>
      </c>
    </row>
    <row r="14" spans="2:54" ht="19.5" customHeight="1">
      <c r="B14" s="204" t="s">
        <v>439</v>
      </c>
      <c r="C14" s="205" t="s">
        <v>469</v>
      </c>
      <c r="D14" s="265" t="s">
        <v>545</v>
      </c>
      <c r="E14" s="266" t="s">
        <v>546</v>
      </c>
      <c r="F14" s="267">
        <v>-0.05</v>
      </c>
      <c r="G14" s="267" t="s">
        <v>547</v>
      </c>
      <c r="H14" s="268" t="s">
        <v>515</v>
      </c>
      <c r="I14" s="267" t="s">
        <v>548</v>
      </c>
      <c r="J14" s="267" t="s">
        <v>549</v>
      </c>
      <c r="K14" s="267" t="s">
        <v>550</v>
      </c>
      <c r="L14" s="269">
        <v>-0.04</v>
      </c>
      <c r="M14" s="242">
        <v>68</v>
      </c>
      <c r="N14" s="244">
        <v>7.8</v>
      </c>
      <c r="O14" s="286" t="s">
        <v>329</v>
      </c>
      <c r="P14" s="244">
        <v>26</v>
      </c>
      <c r="Q14" s="244">
        <v>-20</v>
      </c>
      <c r="R14" s="244">
        <v>-1.1</v>
      </c>
      <c r="S14" s="244">
        <v>1.6</v>
      </c>
      <c r="T14" s="244">
        <v>1.6</v>
      </c>
      <c r="U14" s="244">
        <v>1.7</v>
      </c>
      <c r="V14" s="244">
        <v>2.7</v>
      </c>
      <c r="W14" s="244">
        <v>15</v>
      </c>
      <c r="X14" s="244">
        <v>-0.039</v>
      </c>
      <c r="Y14" s="244">
        <v>0.71</v>
      </c>
      <c r="Z14" s="244">
        <v>0.55</v>
      </c>
      <c r="AA14" s="244">
        <v>13</v>
      </c>
      <c r="AB14" s="244">
        <v>0.19</v>
      </c>
      <c r="AC14" s="244">
        <v>-0.13</v>
      </c>
      <c r="AD14" s="244">
        <v>0.066</v>
      </c>
      <c r="AE14" s="244">
        <v>-0.74</v>
      </c>
      <c r="AF14" s="244">
        <v>0.31</v>
      </c>
      <c r="AG14" s="244">
        <v>-0.029</v>
      </c>
      <c r="AH14" s="244">
        <v>1.1</v>
      </c>
      <c r="AI14" s="244">
        <v>-0.025</v>
      </c>
      <c r="AJ14" s="244">
        <v>0.018</v>
      </c>
      <c r="AK14" s="244">
        <v>-0.034</v>
      </c>
      <c r="AL14" s="245">
        <v>-0.49</v>
      </c>
      <c r="AM14" s="245">
        <v>0.11</v>
      </c>
      <c r="AN14" s="245">
        <v>-0.63</v>
      </c>
      <c r="AO14" s="245">
        <v>-0.078</v>
      </c>
      <c r="AP14" s="244">
        <v>1</v>
      </c>
      <c r="AQ14" s="396" t="s">
        <v>329</v>
      </c>
      <c r="AR14" s="242">
        <v>-0.023</v>
      </c>
      <c r="AS14" s="243" t="s">
        <v>559</v>
      </c>
      <c r="AT14" s="243" t="s">
        <v>559</v>
      </c>
      <c r="AU14" s="243" t="s">
        <v>613</v>
      </c>
      <c r="AV14" s="243" t="s">
        <v>559</v>
      </c>
      <c r="AW14" s="244" t="s">
        <v>559</v>
      </c>
      <c r="AX14" s="245" t="s">
        <v>539</v>
      </c>
      <c r="AY14" s="245">
        <v>-0.028</v>
      </c>
      <c r="AZ14" s="245" t="s">
        <v>557</v>
      </c>
      <c r="BA14" s="245" t="s">
        <v>539</v>
      </c>
      <c r="BB14" s="396" t="s">
        <v>329</v>
      </c>
    </row>
    <row r="15" spans="2:54" ht="19.5" customHeight="1">
      <c r="B15" s="204" t="s">
        <v>439</v>
      </c>
      <c r="C15" s="205" t="s">
        <v>470</v>
      </c>
      <c r="D15" s="265" t="s">
        <v>551</v>
      </c>
      <c r="E15" s="266" t="s">
        <v>552</v>
      </c>
      <c r="F15" s="267" t="s">
        <v>507</v>
      </c>
      <c r="G15" s="267" t="s">
        <v>553</v>
      </c>
      <c r="H15" s="268" t="s">
        <v>515</v>
      </c>
      <c r="I15" s="267" t="s">
        <v>554</v>
      </c>
      <c r="J15" s="267" t="s">
        <v>555</v>
      </c>
      <c r="K15" s="267" t="s">
        <v>556</v>
      </c>
      <c r="L15" s="269">
        <v>-0.04</v>
      </c>
      <c r="M15" s="242">
        <v>100</v>
      </c>
      <c r="N15" s="244">
        <v>9.3</v>
      </c>
      <c r="O15" s="286" t="s">
        <v>329</v>
      </c>
      <c r="P15" s="244">
        <v>18</v>
      </c>
      <c r="Q15" s="244">
        <v>28</v>
      </c>
      <c r="R15" s="244">
        <v>-1.1</v>
      </c>
      <c r="S15" s="244">
        <v>2.3</v>
      </c>
      <c r="T15" s="244">
        <v>5.3</v>
      </c>
      <c r="U15" s="244">
        <v>0.33</v>
      </c>
      <c r="V15" s="244">
        <v>3.8</v>
      </c>
      <c r="W15" s="244">
        <v>24</v>
      </c>
      <c r="X15" s="244">
        <v>-0.039</v>
      </c>
      <c r="Y15" s="244">
        <v>1.3</v>
      </c>
      <c r="Z15" s="244">
        <v>1.2</v>
      </c>
      <c r="AA15" s="244">
        <v>8.8</v>
      </c>
      <c r="AB15" s="244">
        <v>0.068</v>
      </c>
      <c r="AC15" s="244">
        <v>0.21</v>
      </c>
      <c r="AD15" s="244">
        <v>-0.034</v>
      </c>
      <c r="AE15" s="244">
        <v>-0.74</v>
      </c>
      <c r="AF15" s="244">
        <v>0.2</v>
      </c>
      <c r="AG15" s="244">
        <v>-0.029</v>
      </c>
      <c r="AH15" s="244">
        <v>0.92</v>
      </c>
      <c r="AI15" s="244">
        <v>-0.025</v>
      </c>
      <c r="AJ15" s="244">
        <v>0.038</v>
      </c>
      <c r="AK15" s="244">
        <v>-0.034</v>
      </c>
      <c r="AL15" s="245">
        <v>-0.49</v>
      </c>
      <c r="AM15" s="245">
        <v>-0.054</v>
      </c>
      <c r="AN15" s="245">
        <v>-0.63</v>
      </c>
      <c r="AO15" s="245">
        <v>-0.078</v>
      </c>
      <c r="AP15" s="244">
        <v>0.44</v>
      </c>
      <c r="AQ15" s="396" t="s">
        <v>329</v>
      </c>
      <c r="AR15" s="242">
        <v>-0.023</v>
      </c>
      <c r="AS15" s="243" t="s">
        <v>614</v>
      </c>
      <c r="AT15" s="243" t="s">
        <v>592</v>
      </c>
      <c r="AU15" s="243" t="s">
        <v>582</v>
      </c>
      <c r="AV15" s="243" t="s">
        <v>615</v>
      </c>
      <c r="AW15" s="244" t="s">
        <v>600</v>
      </c>
      <c r="AX15" s="245" t="s">
        <v>616</v>
      </c>
      <c r="AY15" s="245">
        <v>-0.028</v>
      </c>
      <c r="AZ15" s="245" t="s">
        <v>533</v>
      </c>
      <c r="BA15" s="245" t="s">
        <v>628</v>
      </c>
      <c r="BB15" s="396" t="s">
        <v>329</v>
      </c>
    </row>
    <row r="16" spans="2:54" ht="19.5" customHeight="1">
      <c r="B16" s="204" t="s">
        <v>439</v>
      </c>
      <c r="C16" s="205" t="s">
        <v>471</v>
      </c>
      <c r="D16" s="265" t="s">
        <v>557</v>
      </c>
      <c r="E16" s="266" t="s">
        <v>558</v>
      </c>
      <c r="F16" s="267" t="s">
        <v>515</v>
      </c>
      <c r="G16" s="267" t="s">
        <v>559</v>
      </c>
      <c r="H16" s="268" t="s">
        <v>560</v>
      </c>
      <c r="I16" s="267" t="s">
        <v>561</v>
      </c>
      <c r="J16" s="267" t="s">
        <v>562</v>
      </c>
      <c r="K16" s="267" t="s">
        <v>563</v>
      </c>
      <c r="L16" s="269">
        <v>-0.04</v>
      </c>
      <c r="M16" s="242">
        <v>140</v>
      </c>
      <c r="N16" s="244">
        <v>3.5</v>
      </c>
      <c r="O16" s="286" t="s">
        <v>329</v>
      </c>
      <c r="P16" s="244">
        <v>21</v>
      </c>
      <c r="Q16" s="244">
        <v>-20</v>
      </c>
      <c r="R16" s="244">
        <v>-1.1</v>
      </c>
      <c r="S16" s="244">
        <v>1.2</v>
      </c>
      <c r="T16" s="244">
        <v>2.7</v>
      </c>
      <c r="U16" s="244">
        <v>0.13</v>
      </c>
      <c r="V16" s="244">
        <v>3</v>
      </c>
      <c r="W16" s="244">
        <v>16</v>
      </c>
      <c r="X16" s="244">
        <v>-0.039</v>
      </c>
      <c r="Y16" s="244">
        <v>0.53</v>
      </c>
      <c r="Z16" s="244">
        <v>0.63</v>
      </c>
      <c r="AA16" s="244">
        <v>4.1</v>
      </c>
      <c r="AB16" s="244">
        <v>-0.042</v>
      </c>
      <c r="AC16" s="244">
        <v>-0.13</v>
      </c>
      <c r="AD16" s="244">
        <v>-0.034</v>
      </c>
      <c r="AE16" s="244">
        <v>-0.74</v>
      </c>
      <c r="AF16" s="244">
        <v>0.22</v>
      </c>
      <c r="AG16" s="244">
        <v>-0.029</v>
      </c>
      <c r="AH16" s="244">
        <v>1.2</v>
      </c>
      <c r="AI16" s="244">
        <v>-0.025</v>
      </c>
      <c r="AJ16" s="244">
        <v>-0.0082</v>
      </c>
      <c r="AK16" s="244">
        <v>-0.034</v>
      </c>
      <c r="AL16" s="245">
        <v>-0.49</v>
      </c>
      <c r="AM16" s="245">
        <v>-0.054</v>
      </c>
      <c r="AN16" s="245">
        <v>-0.63</v>
      </c>
      <c r="AO16" s="245">
        <v>-0.078</v>
      </c>
      <c r="AP16" s="244">
        <v>0.41</v>
      </c>
      <c r="AQ16" s="396" t="s">
        <v>329</v>
      </c>
      <c r="AR16" s="242">
        <v>-0.023</v>
      </c>
      <c r="AS16" s="243" t="s">
        <v>617</v>
      </c>
      <c r="AT16" s="243" t="s">
        <v>582</v>
      </c>
      <c r="AU16" s="243" t="s">
        <v>558</v>
      </c>
      <c r="AV16" s="243">
        <v>-0.14</v>
      </c>
      <c r="AW16" s="244" t="s">
        <v>521</v>
      </c>
      <c r="AX16" s="245" t="s">
        <v>566</v>
      </c>
      <c r="AY16" s="245">
        <v>-0.028</v>
      </c>
      <c r="AZ16" s="245" t="s">
        <v>625</v>
      </c>
      <c r="BA16" s="245" t="s">
        <v>629</v>
      </c>
      <c r="BB16" s="396" t="s">
        <v>329</v>
      </c>
    </row>
    <row r="17" spans="2:54" ht="19.5" customHeight="1">
      <c r="B17" s="204" t="s">
        <v>439</v>
      </c>
      <c r="C17" s="205" t="s">
        <v>472</v>
      </c>
      <c r="D17" s="265" t="s">
        <v>531</v>
      </c>
      <c r="E17" s="266" t="s">
        <v>549</v>
      </c>
      <c r="F17" s="267" t="s">
        <v>558</v>
      </c>
      <c r="G17" s="267" t="s">
        <v>564</v>
      </c>
      <c r="H17" s="268" t="s">
        <v>565</v>
      </c>
      <c r="I17" s="267" t="s">
        <v>538</v>
      </c>
      <c r="J17" s="267" t="s">
        <v>566</v>
      </c>
      <c r="K17" s="267" t="s">
        <v>567</v>
      </c>
      <c r="L17" s="269" t="s">
        <v>568</v>
      </c>
      <c r="M17" s="242">
        <v>30</v>
      </c>
      <c r="N17" s="244">
        <v>5</v>
      </c>
      <c r="O17" s="286" t="s">
        <v>329</v>
      </c>
      <c r="P17" s="244">
        <v>32</v>
      </c>
      <c r="Q17" s="244">
        <v>35</v>
      </c>
      <c r="R17" s="244">
        <v>-1.1</v>
      </c>
      <c r="S17" s="244">
        <v>1.2</v>
      </c>
      <c r="T17" s="244">
        <v>0.82</v>
      </c>
      <c r="U17" s="244">
        <v>0.13</v>
      </c>
      <c r="V17" s="244">
        <v>0.48</v>
      </c>
      <c r="W17" s="244">
        <v>42</v>
      </c>
      <c r="X17" s="244">
        <v>-0.039</v>
      </c>
      <c r="Y17" s="244">
        <v>0.92</v>
      </c>
      <c r="Z17" s="244">
        <v>0.73</v>
      </c>
      <c r="AA17" s="244">
        <v>-2.4</v>
      </c>
      <c r="AB17" s="244">
        <v>-0.042</v>
      </c>
      <c r="AC17" s="244">
        <v>-0.13</v>
      </c>
      <c r="AD17" s="244">
        <v>-0.034</v>
      </c>
      <c r="AE17" s="244">
        <v>-0.74</v>
      </c>
      <c r="AF17" s="244">
        <v>0.4</v>
      </c>
      <c r="AG17" s="244">
        <v>-0.029</v>
      </c>
      <c r="AH17" s="244">
        <v>1.4</v>
      </c>
      <c r="AI17" s="244">
        <v>-0.025</v>
      </c>
      <c r="AJ17" s="244">
        <v>-0.0082</v>
      </c>
      <c r="AK17" s="244">
        <v>-0.034</v>
      </c>
      <c r="AL17" s="245">
        <v>-0.49</v>
      </c>
      <c r="AM17" s="245">
        <v>-0.054</v>
      </c>
      <c r="AN17" s="245">
        <v>-0.63</v>
      </c>
      <c r="AO17" s="245">
        <v>-0.078</v>
      </c>
      <c r="AP17" s="244">
        <v>0.37</v>
      </c>
      <c r="AQ17" s="396" t="s">
        <v>329</v>
      </c>
      <c r="AR17" s="242">
        <v>-0.023</v>
      </c>
      <c r="AS17" s="243" t="s">
        <v>618</v>
      </c>
      <c r="AT17" s="243" t="s">
        <v>618</v>
      </c>
      <c r="AU17" s="243" t="s">
        <v>619</v>
      </c>
      <c r="AV17" s="243" t="s">
        <v>527</v>
      </c>
      <c r="AW17" s="244" t="s">
        <v>620</v>
      </c>
      <c r="AX17" s="245" t="s">
        <v>619</v>
      </c>
      <c r="AY17" s="245">
        <v>-0.028</v>
      </c>
      <c r="AZ17" s="245" t="s">
        <v>585</v>
      </c>
      <c r="BA17" s="245" t="s">
        <v>630</v>
      </c>
      <c r="BB17" s="396" t="s">
        <v>329</v>
      </c>
    </row>
    <row r="18" spans="2:54" ht="19.5" customHeight="1" thickBot="1">
      <c r="B18" s="206" t="s">
        <v>439</v>
      </c>
      <c r="C18" s="207" t="s">
        <v>473</v>
      </c>
      <c r="D18" s="270" t="s">
        <v>569</v>
      </c>
      <c r="E18" s="271" t="s">
        <v>570</v>
      </c>
      <c r="F18" s="272" t="s">
        <v>570</v>
      </c>
      <c r="G18" s="272" t="s">
        <v>571</v>
      </c>
      <c r="H18" s="273" t="s">
        <v>572</v>
      </c>
      <c r="I18" s="272" t="s">
        <v>558</v>
      </c>
      <c r="J18" s="272" t="s">
        <v>573</v>
      </c>
      <c r="K18" s="272" t="s">
        <v>574</v>
      </c>
      <c r="L18" s="274">
        <v>-0.04</v>
      </c>
      <c r="M18" s="246">
        <v>100</v>
      </c>
      <c r="N18" s="248">
        <v>28</v>
      </c>
      <c r="O18" s="287" t="s">
        <v>329</v>
      </c>
      <c r="P18" s="248">
        <v>49</v>
      </c>
      <c r="Q18" s="248">
        <v>46</v>
      </c>
      <c r="R18" s="248">
        <v>-1.1</v>
      </c>
      <c r="S18" s="248">
        <v>2.6</v>
      </c>
      <c r="T18" s="248">
        <v>2.5</v>
      </c>
      <c r="U18" s="248">
        <v>0.12</v>
      </c>
      <c r="V18" s="248">
        <v>2</v>
      </c>
      <c r="W18" s="248">
        <v>14</v>
      </c>
      <c r="X18" s="248">
        <v>-0.039</v>
      </c>
      <c r="Y18" s="248">
        <v>1.9</v>
      </c>
      <c r="Z18" s="248">
        <v>2.2</v>
      </c>
      <c r="AA18" s="248">
        <v>7</v>
      </c>
      <c r="AB18" s="248">
        <v>0.27</v>
      </c>
      <c r="AC18" s="248">
        <v>-0.13</v>
      </c>
      <c r="AD18" s="248">
        <v>-0.034</v>
      </c>
      <c r="AE18" s="248">
        <v>-0.74</v>
      </c>
      <c r="AF18" s="248">
        <v>0.77</v>
      </c>
      <c r="AG18" s="248">
        <v>-0.029</v>
      </c>
      <c r="AH18" s="248">
        <v>3.8</v>
      </c>
      <c r="AI18" s="248">
        <v>-0.025</v>
      </c>
      <c r="AJ18" s="248">
        <v>0.02</v>
      </c>
      <c r="AK18" s="248">
        <v>-0.034</v>
      </c>
      <c r="AL18" s="249">
        <v>-0.49</v>
      </c>
      <c r="AM18" s="249">
        <v>-0.054</v>
      </c>
      <c r="AN18" s="249">
        <v>-0.63</v>
      </c>
      <c r="AO18" s="249">
        <v>-0.078</v>
      </c>
      <c r="AP18" s="248">
        <v>0.64</v>
      </c>
      <c r="AQ18" s="397" t="s">
        <v>329</v>
      </c>
      <c r="AR18" s="246">
        <v>-0.023</v>
      </c>
      <c r="AS18" s="247" t="s">
        <v>601</v>
      </c>
      <c r="AT18" s="247" t="s">
        <v>560</v>
      </c>
      <c r="AU18" s="247" t="s">
        <v>558</v>
      </c>
      <c r="AV18" s="247">
        <v>-0.14</v>
      </c>
      <c r="AW18" s="248" t="s">
        <v>515</v>
      </c>
      <c r="AX18" s="249" t="s">
        <v>558</v>
      </c>
      <c r="AY18" s="249">
        <v>-0.028</v>
      </c>
      <c r="AZ18" s="249" t="s">
        <v>631</v>
      </c>
      <c r="BA18" s="249" t="s">
        <v>632</v>
      </c>
      <c r="BB18" s="397" t="s">
        <v>329</v>
      </c>
    </row>
    <row r="19" spans="2:54" ht="19.5" customHeight="1">
      <c r="B19" s="204" t="s">
        <v>28</v>
      </c>
      <c r="C19" s="237" t="s">
        <v>474</v>
      </c>
      <c r="D19" s="275" t="s">
        <v>575</v>
      </c>
      <c r="E19" s="276" t="s">
        <v>576</v>
      </c>
      <c r="F19" s="277" t="s">
        <v>577</v>
      </c>
      <c r="G19" s="277" t="s">
        <v>578</v>
      </c>
      <c r="H19" s="278" t="s">
        <v>558</v>
      </c>
      <c r="I19" s="277" t="s">
        <v>538</v>
      </c>
      <c r="J19" s="277" t="s">
        <v>512</v>
      </c>
      <c r="K19" s="277" t="s">
        <v>579</v>
      </c>
      <c r="L19" s="279">
        <v>-0.04</v>
      </c>
      <c r="M19" s="250">
        <v>43</v>
      </c>
      <c r="N19" s="252">
        <v>-4.2</v>
      </c>
      <c r="O19" s="288" t="s">
        <v>329</v>
      </c>
      <c r="P19" s="252">
        <v>-9.2</v>
      </c>
      <c r="Q19" s="252">
        <v>-20</v>
      </c>
      <c r="R19" s="252">
        <v>-1.1</v>
      </c>
      <c r="S19" s="252">
        <v>-0.94</v>
      </c>
      <c r="T19" s="252">
        <v>2</v>
      </c>
      <c r="U19" s="252">
        <v>0.36</v>
      </c>
      <c r="V19" s="252">
        <v>1.4</v>
      </c>
      <c r="W19" s="252">
        <v>5.4</v>
      </c>
      <c r="X19" s="252">
        <v>-0.039</v>
      </c>
      <c r="Y19" s="252">
        <v>0.2</v>
      </c>
      <c r="Z19" s="252">
        <v>-0.16</v>
      </c>
      <c r="AA19" s="252">
        <v>-2.4</v>
      </c>
      <c r="AB19" s="252">
        <v>-0.042</v>
      </c>
      <c r="AC19" s="252">
        <v>-0.13</v>
      </c>
      <c r="AD19" s="252">
        <v>-0.034</v>
      </c>
      <c r="AE19" s="252">
        <v>-0.74</v>
      </c>
      <c r="AF19" s="252">
        <v>0.045</v>
      </c>
      <c r="AG19" s="252">
        <v>-0.029</v>
      </c>
      <c r="AH19" s="252">
        <v>0.5</v>
      </c>
      <c r="AI19" s="252">
        <v>-0.025</v>
      </c>
      <c r="AJ19" s="252">
        <v>0.011</v>
      </c>
      <c r="AK19" s="252">
        <v>-0.034</v>
      </c>
      <c r="AL19" s="253">
        <v>-0.49</v>
      </c>
      <c r="AM19" s="253">
        <v>-0.054</v>
      </c>
      <c r="AN19" s="253">
        <v>-0.63</v>
      </c>
      <c r="AO19" s="253">
        <v>-0.078</v>
      </c>
      <c r="AP19" s="252">
        <v>0.1</v>
      </c>
      <c r="AQ19" s="398" t="s">
        <v>329</v>
      </c>
      <c r="AR19" s="250">
        <v>-0.023</v>
      </c>
      <c r="AS19" s="251" t="s">
        <v>538</v>
      </c>
      <c r="AT19" s="251" t="s">
        <v>620</v>
      </c>
      <c r="AU19" s="251" t="s">
        <v>581</v>
      </c>
      <c r="AV19" s="251">
        <v>-0.14</v>
      </c>
      <c r="AW19" s="252" t="s">
        <v>572</v>
      </c>
      <c r="AX19" s="253" t="s">
        <v>601</v>
      </c>
      <c r="AY19" s="253">
        <v>-0.028</v>
      </c>
      <c r="AZ19" s="253" t="s">
        <v>633</v>
      </c>
      <c r="BA19" s="253" t="s">
        <v>634</v>
      </c>
      <c r="BB19" s="398" t="s">
        <v>329</v>
      </c>
    </row>
    <row r="20" spans="2:54" ht="19.5" customHeight="1">
      <c r="B20" s="195" t="s">
        <v>28</v>
      </c>
      <c r="C20" s="209" t="s">
        <v>475</v>
      </c>
      <c r="D20" s="280" t="s">
        <v>580</v>
      </c>
      <c r="E20" s="281" t="s">
        <v>581</v>
      </c>
      <c r="F20" s="282">
        <v>-0.05</v>
      </c>
      <c r="G20" s="282" t="s">
        <v>537</v>
      </c>
      <c r="H20" s="283" t="s">
        <v>582</v>
      </c>
      <c r="I20" s="282" t="s">
        <v>583</v>
      </c>
      <c r="J20" s="282" t="s">
        <v>584</v>
      </c>
      <c r="K20" s="282" t="s">
        <v>563</v>
      </c>
      <c r="L20" s="284" t="s">
        <v>512</v>
      </c>
      <c r="M20" s="254">
        <v>210</v>
      </c>
      <c r="N20" s="256">
        <v>-4.2</v>
      </c>
      <c r="O20" s="289" t="s">
        <v>329</v>
      </c>
      <c r="P20" s="256">
        <v>14</v>
      </c>
      <c r="Q20" s="256">
        <v>-20</v>
      </c>
      <c r="R20" s="256">
        <v>-1.1</v>
      </c>
      <c r="S20" s="256">
        <v>1</v>
      </c>
      <c r="T20" s="256">
        <v>2.8</v>
      </c>
      <c r="U20" s="256">
        <v>-0.11</v>
      </c>
      <c r="V20" s="256">
        <v>2.3</v>
      </c>
      <c r="W20" s="256">
        <v>12</v>
      </c>
      <c r="X20" s="256">
        <v>-0.039</v>
      </c>
      <c r="Y20" s="256">
        <v>0.57</v>
      </c>
      <c r="Z20" s="256">
        <v>1.1</v>
      </c>
      <c r="AA20" s="256">
        <v>7.5</v>
      </c>
      <c r="AB20" s="256">
        <v>0.17</v>
      </c>
      <c r="AC20" s="256">
        <v>0.24</v>
      </c>
      <c r="AD20" s="256">
        <v>-0.034</v>
      </c>
      <c r="AE20" s="256">
        <v>-0.74</v>
      </c>
      <c r="AF20" s="256">
        <v>0.14</v>
      </c>
      <c r="AG20" s="256">
        <v>-0.029</v>
      </c>
      <c r="AH20" s="256">
        <v>1.2</v>
      </c>
      <c r="AI20" s="256">
        <v>-0.025</v>
      </c>
      <c r="AJ20" s="256">
        <v>0.011</v>
      </c>
      <c r="AK20" s="256">
        <v>-0.034</v>
      </c>
      <c r="AL20" s="257">
        <v>-0.49</v>
      </c>
      <c r="AM20" s="257">
        <v>-0.054</v>
      </c>
      <c r="AN20" s="257">
        <v>-0.63</v>
      </c>
      <c r="AO20" s="257">
        <v>-0.078</v>
      </c>
      <c r="AP20" s="256">
        <v>0.59</v>
      </c>
      <c r="AQ20" s="399" t="s">
        <v>329</v>
      </c>
      <c r="AR20" s="254">
        <v>-0.023</v>
      </c>
      <c r="AS20" s="255" t="s">
        <v>621</v>
      </c>
      <c r="AT20" s="255" t="s">
        <v>565</v>
      </c>
      <c r="AU20" s="255" t="s">
        <v>507</v>
      </c>
      <c r="AV20" s="255" t="s">
        <v>538</v>
      </c>
      <c r="AW20" s="256" t="s">
        <v>565</v>
      </c>
      <c r="AX20" s="257" t="s">
        <v>527</v>
      </c>
      <c r="AY20" s="257">
        <v>-0.028</v>
      </c>
      <c r="AZ20" s="257" t="s">
        <v>602</v>
      </c>
      <c r="BA20" s="257" t="s">
        <v>521</v>
      </c>
      <c r="BB20" s="399" t="s">
        <v>329</v>
      </c>
    </row>
    <row r="21" spans="2:54" ht="19.5" customHeight="1">
      <c r="B21" s="213"/>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3"/>
      <c r="AR21" s="214"/>
      <c r="AS21" s="214"/>
      <c r="AT21" s="214"/>
      <c r="AU21" s="214"/>
      <c r="AV21" s="214"/>
      <c r="AW21" s="214"/>
      <c r="AX21" s="214"/>
      <c r="AY21" s="214"/>
      <c r="AZ21" s="214"/>
      <c r="BA21" s="214"/>
      <c r="BB21" s="213"/>
    </row>
    <row r="22" spans="2:54" ht="18.75" customHeight="1">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400"/>
      <c r="AR22" s="180"/>
      <c r="AS22" s="180"/>
      <c r="AT22" s="180"/>
      <c r="AU22" s="180"/>
      <c r="AV22" s="180"/>
      <c r="AW22" s="180"/>
      <c r="AX22" s="180"/>
      <c r="AY22" s="180"/>
      <c r="AZ22" s="180"/>
      <c r="BA22" s="180"/>
      <c r="BB22" s="400"/>
    </row>
    <row r="23" spans="2:54" ht="19.5" customHeight="1">
      <c r="B23" s="341" t="s">
        <v>0</v>
      </c>
      <c r="C23" s="342"/>
      <c r="D23" s="215">
        <v>0.05</v>
      </c>
      <c r="E23" s="263" t="s">
        <v>645</v>
      </c>
      <c r="F23" s="262" t="s">
        <v>646</v>
      </c>
      <c r="G23" s="262" t="s">
        <v>647</v>
      </c>
      <c r="H23" s="263" t="s">
        <v>524</v>
      </c>
      <c r="I23" s="262" t="s">
        <v>648</v>
      </c>
      <c r="J23" s="262" t="s">
        <v>556</v>
      </c>
      <c r="K23" s="262" t="s">
        <v>649</v>
      </c>
      <c r="L23" s="264" t="s">
        <v>650</v>
      </c>
      <c r="M23" s="203">
        <v>13</v>
      </c>
      <c r="N23" s="202">
        <v>4.2</v>
      </c>
      <c r="O23" s="285" t="s">
        <v>329</v>
      </c>
      <c r="P23" s="202">
        <v>9.2</v>
      </c>
      <c r="Q23" s="202">
        <v>20</v>
      </c>
      <c r="R23" s="202">
        <v>1.1</v>
      </c>
      <c r="S23" s="202">
        <v>0.94</v>
      </c>
      <c r="T23" s="202">
        <v>0.06</v>
      </c>
      <c r="U23" s="202">
        <v>0.11</v>
      </c>
      <c r="V23" s="202">
        <v>0.039</v>
      </c>
      <c r="W23" s="202">
        <v>0.53</v>
      </c>
      <c r="X23" s="202">
        <v>0.039</v>
      </c>
      <c r="Y23" s="202">
        <v>0.15</v>
      </c>
      <c r="Z23" s="202">
        <v>0.16</v>
      </c>
      <c r="AA23" s="202">
        <v>2.4</v>
      </c>
      <c r="AB23" s="202">
        <v>0.042</v>
      </c>
      <c r="AC23" s="202">
        <v>0.13</v>
      </c>
      <c r="AD23" s="202">
        <v>0.034</v>
      </c>
      <c r="AE23" s="202">
        <v>0.74</v>
      </c>
      <c r="AF23" s="202">
        <v>0.032</v>
      </c>
      <c r="AG23" s="202">
        <v>0.029</v>
      </c>
      <c r="AH23" s="202">
        <v>0.24</v>
      </c>
      <c r="AI23" s="202">
        <v>0.025</v>
      </c>
      <c r="AJ23" s="202">
        <v>0.0082</v>
      </c>
      <c r="AK23" s="202">
        <v>0.034</v>
      </c>
      <c r="AL23" s="201">
        <v>0.49</v>
      </c>
      <c r="AM23" s="216">
        <v>0.054</v>
      </c>
      <c r="AN23" s="216">
        <v>0.63</v>
      </c>
      <c r="AO23" s="216">
        <v>0.078</v>
      </c>
      <c r="AP23" s="217">
        <v>0.048</v>
      </c>
      <c r="AQ23" s="193" t="s">
        <v>329</v>
      </c>
      <c r="AR23" s="238" t="s">
        <v>524</v>
      </c>
      <c r="AS23" s="239" t="s">
        <v>635</v>
      </c>
      <c r="AT23" s="239" t="s">
        <v>581</v>
      </c>
      <c r="AU23" s="239" t="s">
        <v>636</v>
      </c>
      <c r="AV23" s="239" t="s">
        <v>558</v>
      </c>
      <c r="AW23" s="240" t="s">
        <v>637</v>
      </c>
      <c r="AX23" s="241" t="s">
        <v>638</v>
      </c>
      <c r="AY23" s="241" t="s">
        <v>598</v>
      </c>
      <c r="AZ23" s="258" t="s">
        <v>643</v>
      </c>
      <c r="BA23" s="258" t="s">
        <v>644</v>
      </c>
      <c r="BB23" s="395" t="s">
        <v>329</v>
      </c>
    </row>
    <row r="24" spans="2:54" ht="19.5" customHeight="1">
      <c r="B24" s="343" t="s">
        <v>1</v>
      </c>
      <c r="C24" s="344"/>
      <c r="D24" s="218">
        <v>0.13</v>
      </c>
      <c r="E24" s="283" t="s">
        <v>651</v>
      </c>
      <c r="F24" s="282" t="s">
        <v>538</v>
      </c>
      <c r="G24" s="282" t="s">
        <v>582</v>
      </c>
      <c r="H24" s="283" t="s">
        <v>542</v>
      </c>
      <c r="I24" s="282" t="s">
        <v>598</v>
      </c>
      <c r="J24" s="282" t="s">
        <v>638</v>
      </c>
      <c r="K24" s="282" t="s">
        <v>517</v>
      </c>
      <c r="L24" s="284" t="s">
        <v>515</v>
      </c>
      <c r="M24" s="212">
        <v>44</v>
      </c>
      <c r="N24" s="211">
        <v>14</v>
      </c>
      <c r="O24" s="289" t="s">
        <v>329</v>
      </c>
      <c r="P24" s="211">
        <v>31</v>
      </c>
      <c r="Q24" s="211">
        <v>66</v>
      </c>
      <c r="R24" s="211">
        <v>3.8</v>
      </c>
      <c r="S24" s="211">
        <v>3.1</v>
      </c>
      <c r="T24" s="211">
        <v>0.2</v>
      </c>
      <c r="U24" s="211">
        <v>0.37</v>
      </c>
      <c r="V24" s="211">
        <v>0.13</v>
      </c>
      <c r="W24" s="211">
        <v>1.8</v>
      </c>
      <c r="X24" s="211">
        <v>0.13</v>
      </c>
      <c r="Y24" s="211">
        <v>0.5</v>
      </c>
      <c r="Z24" s="211">
        <v>0.55</v>
      </c>
      <c r="AA24" s="211">
        <v>7.9</v>
      </c>
      <c r="AB24" s="211">
        <v>0.14</v>
      </c>
      <c r="AC24" s="211">
        <v>0.42</v>
      </c>
      <c r="AD24" s="211">
        <v>0.11</v>
      </c>
      <c r="AE24" s="211">
        <v>2.5</v>
      </c>
      <c r="AF24" s="211">
        <v>0.11</v>
      </c>
      <c r="AG24" s="211">
        <v>0.097</v>
      </c>
      <c r="AH24" s="211">
        <v>0.79</v>
      </c>
      <c r="AI24" s="211">
        <v>0.084</v>
      </c>
      <c r="AJ24" s="211">
        <v>0.027</v>
      </c>
      <c r="AK24" s="211">
        <v>0.11</v>
      </c>
      <c r="AL24" s="210">
        <v>1.6</v>
      </c>
      <c r="AM24" s="210">
        <v>0.18</v>
      </c>
      <c r="AN24" s="210">
        <v>2.1</v>
      </c>
      <c r="AO24" s="210">
        <v>0.26</v>
      </c>
      <c r="AP24" s="211">
        <v>0.16</v>
      </c>
      <c r="AQ24" s="399" t="s">
        <v>329</v>
      </c>
      <c r="AR24" s="254" t="s">
        <v>518</v>
      </c>
      <c r="AS24" s="255" t="s">
        <v>577</v>
      </c>
      <c r="AT24" s="255" t="s">
        <v>639</v>
      </c>
      <c r="AU24" s="255" t="s">
        <v>558</v>
      </c>
      <c r="AV24" s="255" t="s">
        <v>640</v>
      </c>
      <c r="AW24" s="256" t="s">
        <v>632</v>
      </c>
      <c r="AX24" s="257" t="s">
        <v>641</v>
      </c>
      <c r="AY24" s="257" t="s">
        <v>642</v>
      </c>
      <c r="AZ24" s="259" t="s">
        <v>644</v>
      </c>
      <c r="BA24" s="259" t="s">
        <v>644</v>
      </c>
      <c r="BB24" s="399" t="s">
        <v>329</v>
      </c>
    </row>
    <row r="25" spans="2:54" ht="19.5" customHeight="1">
      <c r="B25" s="345" t="s">
        <v>29</v>
      </c>
      <c r="C25" s="346"/>
      <c r="D25" s="340"/>
      <c r="E25" s="326"/>
      <c r="F25" s="326"/>
      <c r="G25" s="347"/>
      <c r="H25" s="326"/>
      <c r="I25" s="326"/>
      <c r="J25" s="326"/>
      <c r="K25" s="326"/>
      <c r="L25" s="326"/>
      <c r="M25" s="33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33"/>
      <c r="AR25" s="336"/>
      <c r="AS25" s="326"/>
      <c r="AT25" s="326"/>
      <c r="AU25" s="326"/>
      <c r="AV25" s="326"/>
      <c r="AW25" s="326"/>
      <c r="AX25" s="326"/>
      <c r="AY25" s="326"/>
      <c r="AZ25" s="326"/>
      <c r="BA25" s="326"/>
      <c r="BB25" s="333"/>
    </row>
    <row r="26" spans="2:54" ht="19.5" customHeight="1">
      <c r="B26" s="345"/>
      <c r="C26" s="346"/>
      <c r="D26" s="346"/>
      <c r="E26" s="327"/>
      <c r="F26" s="327"/>
      <c r="G26" s="348"/>
      <c r="H26" s="327"/>
      <c r="I26" s="327"/>
      <c r="J26" s="327"/>
      <c r="K26" s="327"/>
      <c r="L26" s="327"/>
      <c r="M26" s="33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34"/>
      <c r="AR26" s="337"/>
      <c r="AS26" s="327"/>
      <c r="AT26" s="327"/>
      <c r="AU26" s="327"/>
      <c r="AV26" s="327"/>
      <c r="AW26" s="327"/>
      <c r="AX26" s="327"/>
      <c r="AY26" s="327"/>
      <c r="AZ26" s="327"/>
      <c r="BA26" s="327"/>
      <c r="BB26" s="334"/>
    </row>
    <row r="27" spans="2:54" ht="19.5" customHeight="1">
      <c r="B27" s="320"/>
      <c r="C27" s="322"/>
      <c r="D27" s="322"/>
      <c r="E27" s="328"/>
      <c r="F27" s="328"/>
      <c r="G27" s="349"/>
      <c r="H27" s="328"/>
      <c r="I27" s="328"/>
      <c r="J27" s="328"/>
      <c r="K27" s="328"/>
      <c r="L27" s="328"/>
      <c r="M27" s="33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35"/>
      <c r="AR27" s="338"/>
      <c r="AS27" s="328"/>
      <c r="AT27" s="328"/>
      <c r="AU27" s="328"/>
      <c r="AV27" s="328"/>
      <c r="AW27" s="328"/>
      <c r="AX27" s="328"/>
      <c r="AY27" s="328"/>
      <c r="AZ27" s="328"/>
      <c r="BA27" s="328"/>
      <c r="BB27" s="335"/>
    </row>
    <row r="28" spans="2:54" ht="17.25">
      <c r="B28" s="180"/>
      <c r="C28" s="180"/>
      <c r="D28" s="219" t="s">
        <v>91</v>
      </c>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row>
    <row r="29" spans="2:54" ht="17.25">
      <c r="B29" s="180"/>
      <c r="C29" s="180"/>
      <c r="D29" s="219" t="s">
        <v>408</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row>
    <row r="30" spans="2:54" ht="13.5">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row>
  </sheetData>
  <sheetProtection/>
  <mergeCells count="59">
    <mergeCell ref="BB25:BB27"/>
    <mergeCell ref="B5:C6"/>
    <mergeCell ref="B23:C23"/>
    <mergeCell ref="B24:C24"/>
    <mergeCell ref="B25:C27"/>
    <mergeCell ref="P25:P27"/>
    <mergeCell ref="N25:N27"/>
    <mergeCell ref="AT25:AT27"/>
    <mergeCell ref="D25:D27"/>
    <mergeCell ref="G25:G27"/>
    <mergeCell ref="F25:F27"/>
    <mergeCell ref="E25:E27"/>
    <mergeCell ref="L25:L27"/>
    <mergeCell ref="K25:K27"/>
    <mergeCell ref="J25:J27"/>
    <mergeCell ref="I25:I27"/>
    <mergeCell ref="H25:H27"/>
    <mergeCell ref="M25:M27"/>
    <mergeCell ref="AW25:AW27"/>
    <mergeCell ref="AR25:AR27"/>
    <mergeCell ref="U25:U27"/>
    <mergeCell ref="AV25:AV27"/>
    <mergeCell ref="AU25:AU27"/>
    <mergeCell ref="AO25:AO27"/>
    <mergeCell ref="AK25:AK27"/>
    <mergeCell ref="T25:T27"/>
    <mergeCell ref="S25:S27"/>
    <mergeCell ref="AC25:AC27"/>
    <mergeCell ref="AQ25:AQ27"/>
    <mergeCell ref="AG25:AG27"/>
    <mergeCell ref="AF25:AF27"/>
    <mergeCell ref="AP25:AP27"/>
    <mergeCell ref="AE25:AE27"/>
    <mergeCell ref="AD25:AD27"/>
    <mergeCell ref="AJ25:AJ27"/>
    <mergeCell ref="BA25:BA27"/>
    <mergeCell ref="AZ25:AZ27"/>
    <mergeCell ref="AY25:AY27"/>
    <mergeCell ref="AX25:AX27"/>
    <mergeCell ref="AA25:AA27"/>
    <mergeCell ref="Z25:Z27"/>
    <mergeCell ref="R25:R27"/>
    <mergeCell ref="Q25:Q27"/>
    <mergeCell ref="AN25:AN27"/>
    <mergeCell ref="AB25:AB27"/>
    <mergeCell ref="W25:W27"/>
    <mergeCell ref="AM25:AM27"/>
    <mergeCell ref="V25:V27"/>
    <mergeCell ref="AL25:AL27"/>
    <mergeCell ref="AI25:AI27"/>
    <mergeCell ref="AH25:AH27"/>
    <mergeCell ref="X25:X27"/>
    <mergeCell ref="Y25:Y27"/>
    <mergeCell ref="D2:F2"/>
    <mergeCell ref="AT4:AU4"/>
    <mergeCell ref="AS25:AS27"/>
    <mergeCell ref="O4:P4"/>
    <mergeCell ref="G4:H4"/>
    <mergeCell ref="O25:O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Width="0" fitToHeight="1" horizontalDpi="600" verticalDpi="600" orientation="landscape" paperSize="9" scale="85" r:id="rId1"/>
  <ignoredErrors>
    <ignoredError sqref="AR9:BA9 AR24:AY24 AR23:AY23 D8:L8 E23:L24 D7 G7:K7 AS7:AX7 AZ7:BA7 AS8:AX8 AZ8:BA8 D17:L17 D9 G9:K9 D10 G10:K10 AS20:AX20 AS10:AX10 AZ10:BA10 D11 G11:K11 AS11:AX11 AZ11:BA11 D12 F12:K12 AS12:AX12 AZ12:BA12 D13:E13 G13:J13 AS13:AX13 AZ13:BA13 D14:E14 G14:K14 AS14:AX14 AZ14:BA14 D15:K15 AS15:AX15 AZ15:BA15 D16:K16 AS16:AU16 AW16:AX16 AZ16:BA16 AS17:AX17 AZ17:BA17 D20:E20 D18:K18 AS18:AU18 AW18:AX18 AZ18:BA18 D19:K19 AS19:AU19 AW19:AX19 AZ19:BA19 G20:L20 AZ20:BA20" numberStoredAsText="1"/>
  </ignoredErrors>
</worksheet>
</file>

<file path=xl/worksheets/sheet3.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SheetLayoutView="100" zoomScalePageLayoutView="0" workbookViewId="0" topLeftCell="A1">
      <selection activeCell="A1" sqref="A1"/>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476</v>
      </c>
      <c r="B1" s="38"/>
      <c r="C1" s="38"/>
      <c r="D1" s="38"/>
      <c r="E1" s="38"/>
      <c r="AN1" s="37" t="s">
        <v>330</v>
      </c>
      <c r="AO1" s="38"/>
      <c r="AP1" s="38"/>
      <c r="AQ1" s="38"/>
      <c r="AR1" s="38"/>
      <c r="AS1" s="42"/>
      <c r="AT1" s="43"/>
      <c r="AU1" s="44"/>
      <c r="AV1" s="44"/>
      <c r="AW1" s="45"/>
    </row>
    <row r="2" spans="1:49" ht="15" customHeight="1">
      <c r="A2" s="46"/>
      <c r="AN2" s="46"/>
      <c r="AS2" s="48"/>
      <c r="AT2" s="44"/>
      <c r="AU2" s="44"/>
      <c r="AV2" s="44"/>
      <c r="AW2" s="45"/>
    </row>
    <row r="3" spans="1:56" ht="15" customHeight="1">
      <c r="A3" s="49" t="s">
        <v>326</v>
      </c>
      <c r="B3" s="50"/>
      <c r="C3" s="51"/>
      <c r="D3" s="52"/>
      <c r="E3" s="53"/>
      <c r="F3" s="53"/>
      <c r="AG3" s="41"/>
      <c r="AH3" s="54"/>
      <c r="AI3" s="54"/>
      <c r="AJ3" s="54"/>
      <c r="AK3" s="54"/>
      <c r="AL3" s="38"/>
      <c r="AM3" s="54"/>
      <c r="AN3" s="49" t="s">
        <v>326</v>
      </c>
      <c r="AO3" s="55">
        <f>B3</f>
        <v>0</v>
      </c>
      <c r="AP3" s="49"/>
      <c r="AQ3" s="56"/>
      <c r="AR3" s="57"/>
      <c r="AS3" s="58"/>
      <c r="AT3" s="45"/>
      <c r="AU3" s="45"/>
      <c r="AV3" s="45"/>
      <c r="AW3" s="45"/>
      <c r="AY3" s="40"/>
      <c r="AZ3" s="40"/>
      <c r="BA3" s="40"/>
      <c r="BB3" s="40"/>
      <c r="BC3" s="40"/>
      <c r="BD3" s="40"/>
    </row>
    <row r="4" spans="1:56" ht="15" customHeight="1">
      <c r="A4" s="49" t="s">
        <v>331</v>
      </c>
      <c r="B4" s="50"/>
      <c r="C4" s="59"/>
      <c r="D4" s="49"/>
      <c r="E4" s="49" t="s">
        <v>332</v>
      </c>
      <c r="F4" s="60"/>
      <c r="AG4" s="41"/>
      <c r="AH4" s="54"/>
      <c r="AI4" s="54"/>
      <c r="AJ4" s="54"/>
      <c r="AK4" s="54"/>
      <c r="AL4" s="38"/>
      <c r="AM4" s="54"/>
      <c r="AN4" s="49" t="s">
        <v>331</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AN5" s="46"/>
      <c r="AO5" s="38"/>
      <c r="AP5" s="38"/>
      <c r="AQ5" s="38"/>
      <c r="AR5" s="38"/>
    </row>
    <row r="6" spans="1:58" ht="15" customHeight="1">
      <c r="A6" s="65"/>
      <c r="B6" s="66" t="s">
        <v>333</v>
      </c>
      <c r="C6" s="61"/>
      <c r="D6" s="61"/>
      <c r="E6" s="61"/>
      <c r="F6" s="53"/>
      <c r="AN6" s="49" t="s">
        <v>334</v>
      </c>
      <c r="AO6" s="59" t="s">
        <v>335</v>
      </c>
      <c r="AP6" s="38"/>
      <c r="AQ6" s="38"/>
      <c r="AR6" s="38"/>
      <c r="AW6" s="45"/>
      <c r="BF6" s="67" t="s">
        <v>336</v>
      </c>
    </row>
    <row r="7" spans="2:58" ht="15" customHeight="1" thickBot="1">
      <c r="B7" s="38"/>
      <c r="C7" s="38"/>
      <c r="D7" s="38"/>
      <c r="E7" s="38"/>
      <c r="AO7" s="38"/>
      <c r="AP7" s="38"/>
      <c r="AQ7" s="38"/>
      <c r="AR7" s="38"/>
      <c r="AS7" s="42"/>
      <c r="BF7" s="68"/>
    </row>
    <row r="8" spans="1:71" s="46" customFormat="1" ht="15" customHeight="1">
      <c r="A8" s="69"/>
      <c r="B8" s="354" t="s">
        <v>337</v>
      </c>
      <c r="C8" s="355"/>
      <c r="D8" s="355"/>
      <c r="E8" s="355"/>
      <c r="F8" s="359" t="s">
        <v>338</v>
      </c>
      <c r="G8" s="351"/>
      <c r="H8" s="352"/>
      <c r="I8" s="350" t="s">
        <v>339</v>
      </c>
      <c r="J8" s="351"/>
      <c r="K8" s="351"/>
      <c r="L8" s="351"/>
      <c r="M8" s="351"/>
      <c r="N8" s="351"/>
      <c r="O8" s="351"/>
      <c r="P8" s="351"/>
      <c r="Q8" s="351"/>
      <c r="R8" s="351"/>
      <c r="S8" s="351"/>
      <c r="T8" s="351"/>
      <c r="U8" s="351"/>
      <c r="V8" s="351"/>
      <c r="W8" s="351"/>
      <c r="X8" s="352"/>
      <c r="Y8" s="350" t="s">
        <v>340</v>
      </c>
      <c r="Z8" s="351"/>
      <c r="AA8" s="351"/>
      <c r="AB8" s="351"/>
      <c r="AC8" s="351"/>
      <c r="AD8" s="351"/>
      <c r="AE8" s="351"/>
      <c r="AF8" s="352"/>
      <c r="AG8" s="350" t="s">
        <v>341</v>
      </c>
      <c r="AH8" s="351"/>
      <c r="AI8" s="351"/>
      <c r="AJ8" s="352"/>
      <c r="AK8" s="350" t="s">
        <v>342</v>
      </c>
      <c r="AL8" s="353"/>
      <c r="AM8" s="70"/>
      <c r="AN8" s="69"/>
      <c r="AO8" s="354" t="s">
        <v>337</v>
      </c>
      <c r="AP8" s="355"/>
      <c r="AQ8" s="355"/>
      <c r="AR8" s="355"/>
      <c r="AS8" s="356" t="s">
        <v>343</v>
      </c>
      <c r="AT8" s="357"/>
      <c r="AU8" s="357"/>
      <c r="AV8" s="358"/>
      <c r="AW8" s="360" t="s">
        <v>344</v>
      </c>
      <c r="AX8" s="361"/>
      <c r="AY8" s="361"/>
      <c r="AZ8" s="361"/>
      <c r="BA8" s="361"/>
      <c r="BB8" s="361"/>
      <c r="BC8" s="361"/>
      <c r="BD8" s="362"/>
      <c r="BF8" s="363" t="s">
        <v>345</v>
      </c>
      <c r="BG8" s="364"/>
      <c r="BH8" s="364"/>
      <c r="BI8" s="364"/>
      <c r="BJ8" s="364"/>
      <c r="BK8" s="364"/>
      <c r="BL8" s="364"/>
      <c r="BM8" s="364"/>
      <c r="BN8" s="71"/>
      <c r="BO8" s="71"/>
      <c r="BP8" s="71"/>
      <c r="BQ8" s="71"/>
      <c r="BR8" s="71"/>
      <c r="BS8" s="72"/>
    </row>
    <row r="9" spans="1:71" s="46" customFormat="1" ht="15" customHeight="1">
      <c r="A9" s="73" t="s">
        <v>346</v>
      </c>
      <c r="B9" s="365" t="s">
        <v>327</v>
      </c>
      <c r="C9" s="366"/>
      <c r="D9" s="365" t="s">
        <v>328</v>
      </c>
      <c r="E9" s="366"/>
      <c r="F9" s="74" t="s">
        <v>347</v>
      </c>
      <c r="G9" s="75" t="s">
        <v>348</v>
      </c>
      <c r="H9" s="76" t="s">
        <v>349</v>
      </c>
      <c r="I9" s="367" t="s">
        <v>350</v>
      </c>
      <c r="J9" s="368"/>
      <c r="K9" s="367" t="s">
        <v>351</v>
      </c>
      <c r="L9" s="368"/>
      <c r="M9" s="367" t="s">
        <v>352</v>
      </c>
      <c r="N9" s="368"/>
      <c r="O9" s="367" t="s">
        <v>353</v>
      </c>
      <c r="P9" s="368"/>
      <c r="Q9" s="367" t="s">
        <v>354</v>
      </c>
      <c r="R9" s="368"/>
      <c r="S9" s="367" t="s">
        <v>355</v>
      </c>
      <c r="T9" s="368"/>
      <c r="U9" s="367" t="s">
        <v>356</v>
      </c>
      <c r="V9" s="368"/>
      <c r="W9" s="367" t="s">
        <v>357</v>
      </c>
      <c r="X9" s="368"/>
      <c r="Y9" s="367" t="s">
        <v>350</v>
      </c>
      <c r="Z9" s="368"/>
      <c r="AA9" s="367" t="s">
        <v>351</v>
      </c>
      <c r="AB9" s="368"/>
      <c r="AC9" s="367" t="s">
        <v>352</v>
      </c>
      <c r="AD9" s="368"/>
      <c r="AE9" s="367" t="s">
        <v>353</v>
      </c>
      <c r="AF9" s="368"/>
      <c r="AG9" s="367" t="s">
        <v>350</v>
      </c>
      <c r="AH9" s="368"/>
      <c r="AI9" s="367" t="s">
        <v>352</v>
      </c>
      <c r="AJ9" s="368"/>
      <c r="AK9" s="367" t="s">
        <v>353</v>
      </c>
      <c r="AL9" s="371"/>
      <c r="AM9" s="70"/>
      <c r="AN9" s="73" t="s">
        <v>358</v>
      </c>
      <c r="AO9" s="365" t="s">
        <v>327</v>
      </c>
      <c r="AP9" s="366"/>
      <c r="AQ9" s="365" t="s">
        <v>328</v>
      </c>
      <c r="AR9" s="366"/>
      <c r="AS9" s="372" t="s">
        <v>359</v>
      </c>
      <c r="AT9" s="369" t="s">
        <v>360</v>
      </c>
      <c r="AU9" s="369" t="s">
        <v>361</v>
      </c>
      <c r="AV9" s="369" t="s">
        <v>362</v>
      </c>
      <c r="AW9" s="369" t="s">
        <v>363</v>
      </c>
      <c r="AX9" s="369" t="s">
        <v>364</v>
      </c>
      <c r="AY9" s="369" t="s">
        <v>365</v>
      </c>
      <c r="AZ9" s="369" t="s">
        <v>366</v>
      </c>
      <c r="BA9" s="369" t="s">
        <v>367</v>
      </c>
      <c r="BB9" s="369" t="s">
        <v>368</v>
      </c>
      <c r="BC9" s="369" t="s">
        <v>369</v>
      </c>
      <c r="BD9" s="378" t="s">
        <v>370</v>
      </c>
      <c r="BF9" s="374" t="s">
        <v>363</v>
      </c>
      <c r="BG9" s="374" t="s">
        <v>364</v>
      </c>
      <c r="BH9" s="374" t="s">
        <v>365</v>
      </c>
      <c r="BI9" s="374" t="s">
        <v>366</v>
      </c>
      <c r="BJ9" s="374" t="s">
        <v>367</v>
      </c>
      <c r="BK9" s="374" t="s">
        <v>368</v>
      </c>
      <c r="BL9" s="374" t="s">
        <v>369</v>
      </c>
      <c r="BM9" s="376" t="s">
        <v>370</v>
      </c>
      <c r="BN9" s="77" t="s">
        <v>371</v>
      </c>
      <c r="BO9" s="77" t="s">
        <v>372</v>
      </c>
      <c r="BP9" s="77" t="s">
        <v>373</v>
      </c>
      <c r="BQ9" s="77" t="s">
        <v>374</v>
      </c>
      <c r="BR9" s="77" t="s">
        <v>375</v>
      </c>
      <c r="BS9" s="78" t="s">
        <v>376</v>
      </c>
    </row>
    <row r="10" spans="1:71" s="88" customFormat="1" ht="15" customHeight="1" thickBot="1">
      <c r="A10" s="79"/>
      <c r="B10" s="80" t="s">
        <v>377</v>
      </c>
      <c r="C10" s="81" t="s">
        <v>56</v>
      </c>
      <c r="D10" s="80" t="s">
        <v>377</v>
      </c>
      <c r="E10" s="81" t="s">
        <v>56</v>
      </c>
      <c r="F10" s="82" t="s">
        <v>378</v>
      </c>
      <c r="G10" s="82" t="s">
        <v>379</v>
      </c>
      <c r="H10" s="82" t="s">
        <v>379</v>
      </c>
      <c r="I10" s="83" t="s">
        <v>380</v>
      </c>
      <c r="J10" s="83" t="s">
        <v>381</v>
      </c>
      <c r="K10" s="83" t="s">
        <v>380</v>
      </c>
      <c r="L10" s="83" t="s">
        <v>381</v>
      </c>
      <c r="M10" s="83" t="s">
        <v>380</v>
      </c>
      <c r="N10" s="83" t="s">
        <v>381</v>
      </c>
      <c r="O10" s="83" t="s">
        <v>380</v>
      </c>
      <c r="P10" s="83" t="s">
        <v>381</v>
      </c>
      <c r="Q10" s="83" t="s">
        <v>380</v>
      </c>
      <c r="R10" s="83" t="s">
        <v>381</v>
      </c>
      <c r="S10" s="83" t="s">
        <v>380</v>
      </c>
      <c r="T10" s="83" t="s">
        <v>381</v>
      </c>
      <c r="U10" s="83" t="s">
        <v>380</v>
      </c>
      <c r="V10" s="83" t="s">
        <v>381</v>
      </c>
      <c r="W10" s="83" t="s">
        <v>380</v>
      </c>
      <c r="X10" s="83" t="s">
        <v>381</v>
      </c>
      <c r="Y10" s="83" t="s">
        <v>380</v>
      </c>
      <c r="Z10" s="83" t="s">
        <v>381</v>
      </c>
      <c r="AA10" s="83" t="s">
        <v>380</v>
      </c>
      <c r="AB10" s="83" t="s">
        <v>381</v>
      </c>
      <c r="AC10" s="83" t="s">
        <v>380</v>
      </c>
      <c r="AD10" s="83" t="s">
        <v>381</v>
      </c>
      <c r="AE10" s="83" t="s">
        <v>380</v>
      </c>
      <c r="AF10" s="83" t="s">
        <v>381</v>
      </c>
      <c r="AG10" s="83" t="s">
        <v>380</v>
      </c>
      <c r="AH10" s="83" t="s">
        <v>381</v>
      </c>
      <c r="AI10" s="83" t="s">
        <v>380</v>
      </c>
      <c r="AJ10" s="83" t="s">
        <v>381</v>
      </c>
      <c r="AK10" s="83" t="s">
        <v>380</v>
      </c>
      <c r="AL10" s="84" t="s">
        <v>381</v>
      </c>
      <c r="AM10" s="85"/>
      <c r="AN10" s="79"/>
      <c r="AO10" s="86" t="s">
        <v>382</v>
      </c>
      <c r="AP10" s="87" t="s">
        <v>383</v>
      </c>
      <c r="AQ10" s="86" t="s">
        <v>382</v>
      </c>
      <c r="AR10" s="87" t="s">
        <v>383</v>
      </c>
      <c r="AS10" s="373"/>
      <c r="AT10" s="370"/>
      <c r="AU10" s="370"/>
      <c r="AV10" s="370"/>
      <c r="AW10" s="370"/>
      <c r="AX10" s="370"/>
      <c r="AY10" s="370"/>
      <c r="AZ10" s="370"/>
      <c r="BA10" s="370"/>
      <c r="BB10" s="370"/>
      <c r="BC10" s="370"/>
      <c r="BD10" s="379"/>
      <c r="BF10" s="375"/>
      <c r="BG10" s="375"/>
      <c r="BH10" s="375"/>
      <c r="BI10" s="375"/>
      <c r="BJ10" s="375"/>
      <c r="BK10" s="375"/>
      <c r="BL10" s="375"/>
      <c r="BM10" s="377"/>
      <c r="BN10" s="89"/>
      <c r="BO10" s="89"/>
      <c r="BP10" s="89"/>
      <c r="BQ10" s="89"/>
      <c r="BR10" s="89"/>
      <c r="BS10" s="90"/>
    </row>
    <row r="11" spans="1:71" s="46" customFormat="1" ht="15" customHeight="1">
      <c r="A11" s="91"/>
      <c r="B11" s="92"/>
      <c r="C11" s="93"/>
      <c r="D11" s="92"/>
      <c r="E11" s="93"/>
      <c r="F11" s="94"/>
      <c r="G11" s="95"/>
      <c r="H11" s="96">
        <f aca="true" t="shared" si="0" ref="H11:H17">G11*(20+273)/(F11+273)</f>
        <v>0</v>
      </c>
      <c r="I11" s="97"/>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5"/>
      <c r="AM11" s="98"/>
      <c r="AN11" s="99">
        <f aca="true" t="shared" si="1" ref="AN11:AN38">A11</f>
        <v>0</v>
      </c>
      <c r="AO11" s="100">
        <f aca="true" t="shared" si="2" ref="AO11:AO38">B11</f>
        <v>0</v>
      </c>
      <c r="AP11" s="101">
        <f aca="true" t="shared" si="3" ref="AP11:AP38">C11</f>
        <v>0</v>
      </c>
      <c r="AQ11" s="100">
        <f aca="true" t="shared" si="4" ref="AQ11:AQ38">D11</f>
        <v>0</v>
      </c>
      <c r="AR11" s="101">
        <f aca="true" t="shared" si="5" ref="AR11:AR38">E11</f>
        <v>0</v>
      </c>
      <c r="AS11" s="102" t="e">
        <f aca="true" t="shared" si="6" ref="AS11:AS38">1000/96.06*(Y11-Z11+AG11-AH11)*20/H11</f>
        <v>#DIV/0!</v>
      </c>
      <c r="AT11" s="103" t="s">
        <v>329</v>
      </c>
      <c r="AU11" s="103" t="s">
        <v>329</v>
      </c>
      <c r="AV11" s="104" t="e">
        <f aca="true" t="shared" si="7" ref="AV11:AV38">1000/18.04*(AE11-AF11+AK11-AL11)*20/H11</f>
        <v>#DIV/0!</v>
      </c>
      <c r="AW11" s="105" t="e">
        <f aca="true" t="shared" si="8" ref="AW11:AW17">1000/96.06*(I11-J11)*20/H11</f>
        <v>#DIV/0!</v>
      </c>
      <c r="AX11" s="105" t="e">
        <f aca="true" t="shared" si="9" ref="AX11:AX17">1000/62.01*(K11-L11)*20/H11</f>
        <v>#DIV/0!</v>
      </c>
      <c r="AY11" s="105" t="e">
        <f aca="true" t="shared" si="10" ref="AY11:AY17">1000/35.45*(M11-N11)*20/H11</f>
        <v>#DIV/0!</v>
      </c>
      <c r="AZ11" s="106" t="e">
        <f aca="true" t="shared" si="11" ref="AZ11:AZ17">1000/18.04*(O11-P11)*20/H11</f>
        <v>#DIV/0!</v>
      </c>
      <c r="BA11" s="106" t="e">
        <f aca="true" t="shared" si="12" ref="BA11:BA17">1000/22.99*(Q11-R11)*20/H11</f>
        <v>#DIV/0!</v>
      </c>
      <c r="BB11" s="106" t="e">
        <f aca="true" t="shared" si="13" ref="BB11:BB17">1000/39.1*(S11-T11)*20/H11</f>
        <v>#DIV/0!</v>
      </c>
      <c r="BC11" s="106" t="e">
        <f aca="true" t="shared" si="14" ref="BC11:BC17">1000/24.31*(U11-V11)*20/H11</f>
        <v>#DIV/0!</v>
      </c>
      <c r="BD11" s="107" t="e">
        <f aca="true" t="shared" si="15" ref="BD11:BD17">1000/40*(W11-X11)*20/H11</f>
        <v>#DIV/0!</v>
      </c>
      <c r="BF11" s="108">
        <f aca="true" t="shared" si="16" ref="BF11:BF38">(I11-J11)/48.03*1000</f>
        <v>0</v>
      </c>
      <c r="BG11" s="109">
        <f aca="true" t="shared" si="17" ref="BG11:BG38">(K11-L11)/62.01*1000</f>
        <v>0</v>
      </c>
      <c r="BH11" s="109">
        <f aca="true" t="shared" si="18" ref="BH11:BH38">(M11-N11)/35.45*1000</f>
        <v>0</v>
      </c>
      <c r="BI11" s="109">
        <f aca="true" t="shared" si="19" ref="BI11:BI38">(O11-P11)/18.04*1000</f>
        <v>0</v>
      </c>
      <c r="BJ11" s="109">
        <f aca="true" t="shared" si="20" ref="BJ11:BJ38">(Q11-R11)/22.99*1000</f>
        <v>0</v>
      </c>
      <c r="BK11" s="109">
        <f aca="true" t="shared" si="21" ref="BK11:BK38">(S11-T11)/39.1*1000</f>
        <v>0</v>
      </c>
      <c r="BL11" s="109">
        <f aca="true" t="shared" si="22" ref="BL11:BL38">(U11-V11)/12.16*1000</f>
        <v>0</v>
      </c>
      <c r="BM11" s="109">
        <f aca="true" t="shared" si="23" ref="BM11:BM38">(W11-X11)/20.04*1000</f>
        <v>0</v>
      </c>
      <c r="BN11" s="109">
        <f aca="true" t="shared" si="24" ref="BN11:BN38">SUM(BF11:BH11)</f>
        <v>0</v>
      </c>
      <c r="BO11" s="109">
        <f aca="true" t="shared" si="25" ref="BO11:BO38">SUM(BI11:BM11)</f>
        <v>0</v>
      </c>
      <c r="BP11" s="109">
        <f aca="true" t="shared" si="26" ref="BP11:BP38">BN11+BO11</f>
        <v>0</v>
      </c>
      <c r="BQ11" s="109" t="e">
        <f aca="true" t="shared" si="27" ref="BQ11:BQ38">(BO11-BN11)/BP11*100</f>
        <v>#DIV/0!</v>
      </c>
      <c r="BR11" s="109">
        <f aca="true" t="shared" si="28" ref="BR11:BR38">IF(BP11&lt;50,30,IF(BP11&lt;=100,15,8))</f>
        <v>30</v>
      </c>
      <c r="BS11" s="110" t="e">
        <f aca="true" t="shared" si="29" ref="BS11:BS38">IF(ABS(BQ11)&lt;BR11,"○","×")</f>
        <v>#DIV/0!</v>
      </c>
    </row>
    <row r="12" spans="1:71" s="46" customFormat="1" ht="15" customHeight="1">
      <c r="A12" s="91"/>
      <c r="B12" s="92"/>
      <c r="C12" s="93"/>
      <c r="D12" s="92"/>
      <c r="E12" s="93"/>
      <c r="F12" s="94"/>
      <c r="G12" s="95"/>
      <c r="H12" s="96">
        <f t="shared" si="0"/>
        <v>0</v>
      </c>
      <c r="I12" s="97"/>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5"/>
      <c r="AM12" s="111"/>
      <c r="AN12" s="99">
        <f t="shared" si="1"/>
        <v>0</v>
      </c>
      <c r="AO12" s="100">
        <f t="shared" si="2"/>
        <v>0</v>
      </c>
      <c r="AP12" s="101">
        <f t="shared" si="3"/>
        <v>0</v>
      </c>
      <c r="AQ12" s="100">
        <f t="shared" si="4"/>
        <v>0</v>
      </c>
      <c r="AR12" s="101">
        <f t="shared" si="5"/>
        <v>0</v>
      </c>
      <c r="AS12" s="102" t="e">
        <f t="shared" si="6"/>
        <v>#DIV/0!</v>
      </c>
      <c r="AT12" s="105" t="e">
        <f>1000/62.01*(AA12-AB12)*20/H12</f>
        <v>#DIV/0!</v>
      </c>
      <c r="AU12" s="103" t="s">
        <v>329</v>
      </c>
      <c r="AV12" s="104" t="e">
        <f t="shared" si="7"/>
        <v>#DIV/0!</v>
      </c>
      <c r="AW12" s="105" t="e">
        <f t="shared" si="8"/>
        <v>#DIV/0!</v>
      </c>
      <c r="AX12" s="105" t="e">
        <f t="shared" si="9"/>
        <v>#DIV/0!</v>
      </c>
      <c r="AY12" s="105" t="e">
        <f t="shared" si="10"/>
        <v>#DIV/0!</v>
      </c>
      <c r="AZ12" s="106" t="e">
        <f t="shared" si="11"/>
        <v>#DIV/0!</v>
      </c>
      <c r="BA12" s="106" t="e">
        <f t="shared" si="12"/>
        <v>#DIV/0!</v>
      </c>
      <c r="BB12" s="106" t="e">
        <f t="shared" si="13"/>
        <v>#DIV/0!</v>
      </c>
      <c r="BC12" s="106" t="e">
        <f t="shared" si="14"/>
        <v>#DIV/0!</v>
      </c>
      <c r="BD12" s="107" t="e">
        <f t="shared" si="15"/>
        <v>#DIV/0!</v>
      </c>
      <c r="BF12" s="112">
        <f t="shared" si="16"/>
        <v>0</v>
      </c>
      <c r="BG12" s="113">
        <f t="shared" si="17"/>
        <v>0</v>
      </c>
      <c r="BH12" s="113">
        <f t="shared" si="18"/>
        <v>0</v>
      </c>
      <c r="BI12" s="113">
        <f t="shared" si="19"/>
        <v>0</v>
      </c>
      <c r="BJ12" s="113">
        <f t="shared" si="20"/>
        <v>0</v>
      </c>
      <c r="BK12" s="113">
        <f t="shared" si="21"/>
        <v>0</v>
      </c>
      <c r="BL12" s="113">
        <f t="shared" si="22"/>
        <v>0</v>
      </c>
      <c r="BM12" s="113">
        <f t="shared" si="23"/>
        <v>0</v>
      </c>
      <c r="BN12" s="113">
        <f t="shared" si="24"/>
        <v>0</v>
      </c>
      <c r="BO12" s="113">
        <f t="shared" si="25"/>
        <v>0</v>
      </c>
      <c r="BP12" s="113">
        <f t="shared" si="26"/>
        <v>0</v>
      </c>
      <c r="BQ12" s="113" t="e">
        <f t="shared" si="27"/>
        <v>#DIV/0!</v>
      </c>
      <c r="BR12" s="113">
        <f t="shared" si="28"/>
        <v>30</v>
      </c>
      <c r="BS12" s="114" t="e">
        <f t="shared" si="29"/>
        <v>#DIV/0!</v>
      </c>
    </row>
    <row r="13" spans="1:71" s="46" customFormat="1" ht="15" customHeight="1">
      <c r="A13" s="91"/>
      <c r="B13" s="92"/>
      <c r="C13" s="93"/>
      <c r="D13" s="92"/>
      <c r="E13" s="93"/>
      <c r="F13" s="94"/>
      <c r="G13" s="95"/>
      <c r="H13" s="96">
        <f t="shared" si="0"/>
        <v>0</v>
      </c>
      <c r="I13" s="97"/>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115"/>
      <c r="AM13" s="52"/>
      <c r="AN13" s="116">
        <f t="shared" si="1"/>
        <v>0</v>
      </c>
      <c r="AO13" s="100">
        <f t="shared" si="2"/>
        <v>0</v>
      </c>
      <c r="AP13" s="101">
        <f t="shared" si="3"/>
        <v>0</v>
      </c>
      <c r="AQ13" s="100">
        <f t="shared" si="4"/>
        <v>0</v>
      </c>
      <c r="AR13" s="101">
        <f t="shared" si="5"/>
        <v>0</v>
      </c>
      <c r="AS13" s="102" t="e">
        <f t="shared" si="6"/>
        <v>#DIV/0!</v>
      </c>
      <c r="AT13" s="105" t="e">
        <f>1000/62.01*(AA13-AB13)*20/H13</f>
        <v>#DIV/0!</v>
      </c>
      <c r="AU13" s="103" t="s">
        <v>329</v>
      </c>
      <c r="AV13" s="104" t="e">
        <f t="shared" si="7"/>
        <v>#DIV/0!</v>
      </c>
      <c r="AW13" s="105" t="e">
        <f t="shared" si="8"/>
        <v>#DIV/0!</v>
      </c>
      <c r="AX13" s="105" t="e">
        <f t="shared" si="9"/>
        <v>#DIV/0!</v>
      </c>
      <c r="AY13" s="105" t="e">
        <f t="shared" si="10"/>
        <v>#DIV/0!</v>
      </c>
      <c r="AZ13" s="106" t="e">
        <f t="shared" si="11"/>
        <v>#DIV/0!</v>
      </c>
      <c r="BA13" s="106" t="e">
        <f t="shared" si="12"/>
        <v>#DIV/0!</v>
      </c>
      <c r="BB13" s="106" t="e">
        <f t="shared" si="13"/>
        <v>#DIV/0!</v>
      </c>
      <c r="BC13" s="106" t="e">
        <f t="shared" si="14"/>
        <v>#DIV/0!</v>
      </c>
      <c r="BD13" s="107" t="e">
        <f t="shared" si="15"/>
        <v>#DIV/0!</v>
      </c>
      <c r="BF13" s="112">
        <f t="shared" si="16"/>
        <v>0</v>
      </c>
      <c r="BG13" s="113">
        <f t="shared" si="17"/>
        <v>0</v>
      </c>
      <c r="BH13" s="113">
        <f t="shared" si="18"/>
        <v>0</v>
      </c>
      <c r="BI13" s="113">
        <f t="shared" si="19"/>
        <v>0</v>
      </c>
      <c r="BJ13" s="113">
        <f t="shared" si="20"/>
        <v>0</v>
      </c>
      <c r="BK13" s="113">
        <f t="shared" si="21"/>
        <v>0</v>
      </c>
      <c r="BL13" s="113">
        <f t="shared" si="22"/>
        <v>0</v>
      </c>
      <c r="BM13" s="113">
        <f t="shared" si="23"/>
        <v>0</v>
      </c>
      <c r="BN13" s="113">
        <f t="shared" si="24"/>
        <v>0</v>
      </c>
      <c r="BO13" s="113">
        <f t="shared" si="25"/>
        <v>0</v>
      </c>
      <c r="BP13" s="113">
        <f t="shared" si="26"/>
        <v>0</v>
      </c>
      <c r="BQ13" s="113" t="e">
        <f t="shared" si="27"/>
        <v>#DIV/0!</v>
      </c>
      <c r="BR13" s="113">
        <f t="shared" si="28"/>
        <v>30</v>
      </c>
      <c r="BS13" s="114" t="e">
        <f t="shared" si="29"/>
        <v>#DIV/0!</v>
      </c>
    </row>
    <row r="14" spans="1:71" s="46" customFormat="1" ht="15" customHeight="1">
      <c r="A14" s="91"/>
      <c r="B14" s="92"/>
      <c r="C14" s="93"/>
      <c r="D14" s="92"/>
      <c r="E14" s="93"/>
      <c r="F14" s="94"/>
      <c r="G14" s="95"/>
      <c r="H14" s="96">
        <f t="shared" si="0"/>
        <v>0</v>
      </c>
      <c r="I14" s="97"/>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115"/>
      <c r="AM14" s="52"/>
      <c r="AN14" s="116">
        <f t="shared" si="1"/>
        <v>0</v>
      </c>
      <c r="AO14" s="100">
        <f t="shared" si="2"/>
        <v>0</v>
      </c>
      <c r="AP14" s="101">
        <f t="shared" si="3"/>
        <v>0</v>
      </c>
      <c r="AQ14" s="100">
        <f t="shared" si="4"/>
        <v>0</v>
      </c>
      <c r="AR14" s="101">
        <f t="shared" si="5"/>
        <v>0</v>
      </c>
      <c r="AS14" s="102" t="e">
        <f t="shared" si="6"/>
        <v>#DIV/0!</v>
      </c>
      <c r="AT14" s="103" t="s">
        <v>329</v>
      </c>
      <c r="AU14" s="96" t="e">
        <f>1000/35.45*(AI14-AJ14)*20/H14</f>
        <v>#DIV/0!</v>
      </c>
      <c r="AV14" s="104" t="e">
        <f t="shared" si="7"/>
        <v>#DIV/0!</v>
      </c>
      <c r="AW14" s="105" t="e">
        <f t="shared" si="8"/>
        <v>#DIV/0!</v>
      </c>
      <c r="AX14" s="105" t="e">
        <f t="shared" si="9"/>
        <v>#DIV/0!</v>
      </c>
      <c r="AY14" s="105" t="e">
        <f t="shared" si="10"/>
        <v>#DIV/0!</v>
      </c>
      <c r="AZ14" s="106" t="e">
        <f t="shared" si="11"/>
        <v>#DIV/0!</v>
      </c>
      <c r="BA14" s="106" t="e">
        <f t="shared" si="12"/>
        <v>#DIV/0!</v>
      </c>
      <c r="BB14" s="106" t="e">
        <f t="shared" si="13"/>
        <v>#DIV/0!</v>
      </c>
      <c r="BC14" s="106" t="e">
        <f t="shared" si="14"/>
        <v>#DIV/0!</v>
      </c>
      <c r="BD14" s="107" t="e">
        <f t="shared" si="15"/>
        <v>#DIV/0!</v>
      </c>
      <c r="BF14" s="112">
        <f t="shared" si="16"/>
        <v>0</v>
      </c>
      <c r="BG14" s="113">
        <f t="shared" si="17"/>
        <v>0</v>
      </c>
      <c r="BH14" s="113">
        <f t="shared" si="18"/>
        <v>0</v>
      </c>
      <c r="BI14" s="113">
        <f t="shared" si="19"/>
        <v>0</v>
      </c>
      <c r="BJ14" s="113">
        <f t="shared" si="20"/>
        <v>0</v>
      </c>
      <c r="BK14" s="113">
        <f t="shared" si="21"/>
        <v>0</v>
      </c>
      <c r="BL14" s="113">
        <f t="shared" si="22"/>
        <v>0</v>
      </c>
      <c r="BM14" s="113">
        <f t="shared" si="23"/>
        <v>0</v>
      </c>
      <c r="BN14" s="113">
        <f t="shared" si="24"/>
        <v>0</v>
      </c>
      <c r="BO14" s="113">
        <f t="shared" si="25"/>
        <v>0</v>
      </c>
      <c r="BP14" s="113">
        <f t="shared" si="26"/>
        <v>0</v>
      </c>
      <c r="BQ14" s="113" t="e">
        <f t="shared" si="27"/>
        <v>#DIV/0!</v>
      </c>
      <c r="BR14" s="113">
        <f t="shared" si="28"/>
        <v>30</v>
      </c>
      <c r="BS14" s="114" t="e">
        <f t="shared" si="29"/>
        <v>#DIV/0!</v>
      </c>
    </row>
    <row r="15" spans="1:71" s="46" customFormat="1" ht="15" customHeight="1">
      <c r="A15" s="91"/>
      <c r="B15" s="92"/>
      <c r="C15" s="93"/>
      <c r="D15" s="92"/>
      <c r="E15" s="93"/>
      <c r="F15" s="94"/>
      <c r="G15" s="95"/>
      <c r="H15" s="96">
        <f t="shared" si="0"/>
        <v>0</v>
      </c>
      <c r="I15" s="97"/>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115"/>
      <c r="AM15" s="52"/>
      <c r="AN15" s="116">
        <f t="shared" si="1"/>
        <v>0</v>
      </c>
      <c r="AO15" s="100">
        <f t="shared" si="2"/>
        <v>0</v>
      </c>
      <c r="AP15" s="101">
        <f t="shared" si="3"/>
        <v>0</v>
      </c>
      <c r="AQ15" s="100">
        <f t="shared" si="4"/>
        <v>0</v>
      </c>
      <c r="AR15" s="101">
        <f t="shared" si="5"/>
        <v>0</v>
      </c>
      <c r="AS15" s="102" t="e">
        <f t="shared" si="6"/>
        <v>#DIV/0!</v>
      </c>
      <c r="AT15" s="103" t="s">
        <v>329</v>
      </c>
      <c r="AU15" s="103" t="s">
        <v>329</v>
      </c>
      <c r="AV15" s="104" t="e">
        <f t="shared" si="7"/>
        <v>#DIV/0!</v>
      </c>
      <c r="AW15" s="105" t="e">
        <f t="shared" si="8"/>
        <v>#DIV/0!</v>
      </c>
      <c r="AX15" s="105" t="e">
        <f t="shared" si="9"/>
        <v>#DIV/0!</v>
      </c>
      <c r="AY15" s="105" t="e">
        <f t="shared" si="10"/>
        <v>#DIV/0!</v>
      </c>
      <c r="AZ15" s="106" t="e">
        <f t="shared" si="11"/>
        <v>#DIV/0!</v>
      </c>
      <c r="BA15" s="106" t="e">
        <f t="shared" si="12"/>
        <v>#DIV/0!</v>
      </c>
      <c r="BB15" s="106" t="e">
        <f t="shared" si="13"/>
        <v>#DIV/0!</v>
      </c>
      <c r="BC15" s="106" t="e">
        <f t="shared" si="14"/>
        <v>#DIV/0!</v>
      </c>
      <c r="BD15" s="107" t="e">
        <f t="shared" si="15"/>
        <v>#DIV/0!</v>
      </c>
      <c r="BF15" s="112">
        <f t="shared" si="16"/>
        <v>0</v>
      </c>
      <c r="BG15" s="113">
        <f t="shared" si="17"/>
        <v>0</v>
      </c>
      <c r="BH15" s="113">
        <f t="shared" si="18"/>
        <v>0</v>
      </c>
      <c r="BI15" s="113">
        <f t="shared" si="19"/>
        <v>0</v>
      </c>
      <c r="BJ15" s="113">
        <f t="shared" si="20"/>
        <v>0</v>
      </c>
      <c r="BK15" s="113">
        <f t="shared" si="21"/>
        <v>0</v>
      </c>
      <c r="BL15" s="113">
        <f t="shared" si="22"/>
        <v>0</v>
      </c>
      <c r="BM15" s="113">
        <f t="shared" si="23"/>
        <v>0</v>
      </c>
      <c r="BN15" s="113">
        <f t="shared" si="24"/>
        <v>0</v>
      </c>
      <c r="BO15" s="113">
        <f t="shared" si="25"/>
        <v>0</v>
      </c>
      <c r="BP15" s="113">
        <f t="shared" si="26"/>
        <v>0</v>
      </c>
      <c r="BQ15" s="113" t="e">
        <f t="shared" si="27"/>
        <v>#DIV/0!</v>
      </c>
      <c r="BR15" s="113">
        <f t="shared" si="28"/>
        <v>30</v>
      </c>
      <c r="BS15" s="114" t="e">
        <f t="shared" si="29"/>
        <v>#DIV/0!</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02" t="e">
        <f t="shared" si="6"/>
        <v>#DIV/0!</v>
      </c>
      <c r="AT16" s="105" t="e">
        <f>1000/62.01*(AA16-AB16)*20/H16</f>
        <v>#DIV/0!</v>
      </c>
      <c r="AU16" s="103" t="s">
        <v>329</v>
      </c>
      <c r="AV16" s="104" t="e">
        <f t="shared" si="7"/>
        <v>#DIV/0!</v>
      </c>
      <c r="AW16" s="105" t="e">
        <f t="shared" si="8"/>
        <v>#DIV/0!</v>
      </c>
      <c r="AX16" s="105" t="e">
        <f t="shared" si="9"/>
        <v>#DIV/0!</v>
      </c>
      <c r="AY16" s="105" t="e">
        <f t="shared" si="10"/>
        <v>#DIV/0!</v>
      </c>
      <c r="AZ16" s="106" t="e">
        <f t="shared" si="11"/>
        <v>#DIV/0!</v>
      </c>
      <c r="BA16" s="106" t="e">
        <f t="shared" si="12"/>
        <v>#DIV/0!</v>
      </c>
      <c r="BB16" s="106" t="e">
        <f t="shared" si="13"/>
        <v>#DIV/0!</v>
      </c>
      <c r="BC16" s="106" t="e">
        <f t="shared" si="14"/>
        <v>#DIV/0!</v>
      </c>
      <c r="BD16" s="107" t="e">
        <f t="shared" si="15"/>
        <v>#DIV/0!</v>
      </c>
      <c r="BF16" s="112">
        <f t="shared" si="16"/>
        <v>0</v>
      </c>
      <c r="BG16" s="113">
        <f t="shared" si="17"/>
        <v>0</v>
      </c>
      <c r="BH16" s="113">
        <f t="shared" si="18"/>
        <v>0</v>
      </c>
      <c r="BI16" s="113">
        <f t="shared" si="19"/>
        <v>0</v>
      </c>
      <c r="BJ16" s="113">
        <f t="shared" si="20"/>
        <v>0</v>
      </c>
      <c r="BK16" s="113">
        <f t="shared" si="21"/>
        <v>0</v>
      </c>
      <c r="BL16" s="113">
        <f t="shared" si="22"/>
        <v>0</v>
      </c>
      <c r="BM16" s="113">
        <f t="shared" si="23"/>
        <v>0</v>
      </c>
      <c r="BN16" s="113">
        <f t="shared" si="24"/>
        <v>0</v>
      </c>
      <c r="BO16" s="113">
        <f t="shared" si="25"/>
        <v>0</v>
      </c>
      <c r="BP16" s="113">
        <f t="shared" si="26"/>
        <v>0</v>
      </c>
      <c r="BQ16" s="113" t="e">
        <f t="shared" si="27"/>
        <v>#DIV/0!</v>
      </c>
      <c r="BR16" s="113">
        <f t="shared" si="28"/>
        <v>30</v>
      </c>
      <c r="BS16" s="114" t="e">
        <f t="shared" si="29"/>
        <v>#DIV/0!</v>
      </c>
    </row>
    <row r="17" spans="1:71" s="51" customFormat="1" ht="15" customHeight="1">
      <c r="A17" s="117"/>
      <c r="B17" s="118"/>
      <c r="C17" s="119"/>
      <c r="D17" s="118"/>
      <c r="E17" s="119"/>
      <c r="F17" s="120"/>
      <c r="G17" s="121"/>
      <c r="H17" s="122">
        <f t="shared" si="0"/>
        <v>0</v>
      </c>
      <c r="I17" s="123"/>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4"/>
      <c r="AN17" s="125">
        <f t="shared" si="1"/>
        <v>0</v>
      </c>
      <c r="AO17" s="126">
        <f t="shared" si="2"/>
        <v>0</v>
      </c>
      <c r="AP17" s="127">
        <f t="shared" si="3"/>
        <v>0</v>
      </c>
      <c r="AQ17" s="126">
        <f t="shared" si="4"/>
        <v>0</v>
      </c>
      <c r="AR17" s="127">
        <f t="shared" si="5"/>
        <v>0</v>
      </c>
      <c r="AS17" s="128" t="e">
        <f t="shared" si="6"/>
        <v>#DIV/0!</v>
      </c>
      <c r="AT17" s="129" t="s">
        <v>329</v>
      </c>
      <c r="AU17" s="129" t="s">
        <v>329</v>
      </c>
      <c r="AV17" s="130" t="e">
        <f t="shared" si="7"/>
        <v>#DIV/0!</v>
      </c>
      <c r="AW17" s="131" t="e">
        <f t="shared" si="8"/>
        <v>#DIV/0!</v>
      </c>
      <c r="AX17" s="131" t="e">
        <f t="shared" si="9"/>
        <v>#DIV/0!</v>
      </c>
      <c r="AY17" s="131" t="e">
        <f t="shared" si="10"/>
        <v>#DIV/0!</v>
      </c>
      <c r="AZ17" s="132" t="e">
        <f t="shared" si="11"/>
        <v>#DIV/0!</v>
      </c>
      <c r="BA17" s="132" t="e">
        <f t="shared" si="12"/>
        <v>#DIV/0!</v>
      </c>
      <c r="BB17" s="132" t="e">
        <f t="shared" si="13"/>
        <v>#DIV/0!</v>
      </c>
      <c r="BC17" s="132" t="e">
        <f t="shared" si="14"/>
        <v>#DIV/0!</v>
      </c>
      <c r="BD17" s="133" t="e">
        <f t="shared" si="15"/>
        <v>#DIV/0!</v>
      </c>
      <c r="BF17" s="112">
        <f t="shared" si="16"/>
        <v>0</v>
      </c>
      <c r="BG17" s="113">
        <f t="shared" si="17"/>
        <v>0</v>
      </c>
      <c r="BH17" s="113">
        <f t="shared" si="18"/>
        <v>0</v>
      </c>
      <c r="BI17" s="113">
        <f t="shared" si="19"/>
        <v>0</v>
      </c>
      <c r="BJ17" s="113">
        <f t="shared" si="20"/>
        <v>0</v>
      </c>
      <c r="BK17" s="113">
        <f t="shared" si="21"/>
        <v>0</v>
      </c>
      <c r="BL17" s="113">
        <f t="shared" si="22"/>
        <v>0</v>
      </c>
      <c r="BM17" s="113">
        <f t="shared" si="23"/>
        <v>0</v>
      </c>
      <c r="BN17" s="113">
        <f t="shared" si="24"/>
        <v>0</v>
      </c>
      <c r="BO17" s="113">
        <f t="shared" si="25"/>
        <v>0</v>
      </c>
      <c r="BP17" s="113">
        <f t="shared" si="26"/>
        <v>0</v>
      </c>
      <c r="BQ17" s="113" t="e">
        <f t="shared" si="27"/>
        <v>#DIV/0!</v>
      </c>
      <c r="BR17" s="113">
        <f t="shared" si="28"/>
        <v>30</v>
      </c>
      <c r="BS17" s="114" t="e">
        <f t="shared" si="29"/>
        <v>#DIV/0!</v>
      </c>
    </row>
    <row r="18" spans="1:71" s="46" customFormat="1" ht="15" customHeight="1">
      <c r="A18" s="91"/>
      <c r="B18" s="92"/>
      <c r="C18" s="93"/>
      <c r="D18" s="92"/>
      <c r="E18" s="93"/>
      <c r="F18" s="94"/>
      <c r="G18" s="95"/>
      <c r="H18" s="96"/>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aca="true" t="shared" si="30" ref="AT18:AT38">1000/62.01*(AA18-AB18)*20/H18</f>
        <v>#DIV/0!</v>
      </c>
      <c r="AU18" s="96" t="e">
        <f aca="true" t="shared" si="31" ref="AU18:AU38">1000/35.45*(AC18-AD18+AI18-AJ18)*20/H18</f>
        <v>#DIV/0!</v>
      </c>
      <c r="AV18" s="96" t="e">
        <f t="shared" si="7"/>
        <v>#DIV/0!</v>
      </c>
      <c r="AW18" s="96" t="e">
        <f aca="true" t="shared" si="32" ref="AW18:AW24">1000/96.06*(I18-J18)*40/H18</f>
        <v>#DIV/0!</v>
      </c>
      <c r="AX18" s="96" t="e">
        <f aca="true" t="shared" si="33" ref="AX18:AX24">1000/62.01*(K18-L18)*40/H18</f>
        <v>#DIV/0!</v>
      </c>
      <c r="AY18" s="96" t="e">
        <f aca="true" t="shared" si="34" ref="AY18:AY24">1000/35.45*(M18-N18)*40/H18</f>
        <v>#DIV/0!</v>
      </c>
      <c r="AZ18" s="135" t="e">
        <f aca="true" t="shared" si="35" ref="AZ18:AZ24">1000/18.04*(O18-P18)*40/H18</f>
        <v>#DIV/0!</v>
      </c>
      <c r="BA18" s="135" t="e">
        <f aca="true" t="shared" si="36" ref="BA18:BA24">1000/22.99*(Q18-R18)*40/H18</f>
        <v>#DIV/0!</v>
      </c>
      <c r="BB18" s="135" t="e">
        <f aca="true" t="shared" si="37" ref="BB18:BB24">1000/39.1*(S18-T18)*40/H18</f>
        <v>#DIV/0!</v>
      </c>
      <c r="BC18" s="135" t="e">
        <f aca="true" t="shared" si="38" ref="BC18:BC24">1000/24.31*(U18-V18)*40/H18</f>
        <v>#DIV/0!</v>
      </c>
      <c r="BD18" s="136" t="e">
        <f aca="true" t="shared" si="39" ref="BD18:BD24">1000/40*(W18-X18)*40/H18</f>
        <v>#DIV/0!</v>
      </c>
      <c r="BF18" s="137">
        <f t="shared" si="16"/>
        <v>0</v>
      </c>
      <c r="BG18" s="138">
        <f t="shared" si="17"/>
        <v>0</v>
      </c>
      <c r="BH18" s="138">
        <f t="shared" si="18"/>
        <v>0</v>
      </c>
      <c r="BI18" s="138">
        <f t="shared" si="19"/>
        <v>0</v>
      </c>
      <c r="BJ18" s="138">
        <f t="shared" si="20"/>
        <v>0</v>
      </c>
      <c r="BK18" s="138">
        <f t="shared" si="21"/>
        <v>0</v>
      </c>
      <c r="BL18" s="138">
        <f t="shared" si="22"/>
        <v>0</v>
      </c>
      <c r="BM18" s="138">
        <f t="shared" si="23"/>
        <v>0</v>
      </c>
      <c r="BN18" s="138">
        <f t="shared" si="24"/>
        <v>0</v>
      </c>
      <c r="BO18" s="138">
        <f t="shared" si="25"/>
        <v>0</v>
      </c>
      <c r="BP18" s="138">
        <f t="shared" si="26"/>
        <v>0</v>
      </c>
      <c r="BQ18" s="138" t="e">
        <f t="shared" si="27"/>
        <v>#DIV/0!</v>
      </c>
      <c r="BR18" s="138">
        <f t="shared" si="28"/>
        <v>30</v>
      </c>
      <c r="BS18" s="139" t="e">
        <f t="shared" si="29"/>
        <v>#DIV/0!</v>
      </c>
    </row>
    <row r="19" spans="1:71" s="46" customFormat="1" ht="15" customHeight="1">
      <c r="A19" s="91"/>
      <c r="B19" s="92"/>
      <c r="C19" s="93"/>
      <c r="D19" s="92"/>
      <c r="E19" s="93"/>
      <c r="F19" s="94"/>
      <c r="G19" s="95"/>
      <c r="H19" s="96"/>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30"/>
        <v>#DIV/0!</v>
      </c>
      <c r="AU19" s="96" t="e">
        <f t="shared" si="31"/>
        <v>#DIV/0!</v>
      </c>
      <c r="AV19" s="96" t="e">
        <f t="shared" si="7"/>
        <v>#DIV/0!</v>
      </c>
      <c r="AW19" s="96" t="e">
        <f t="shared" si="32"/>
        <v>#DIV/0!</v>
      </c>
      <c r="AX19" s="96" t="e">
        <f t="shared" si="33"/>
        <v>#DIV/0!</v>
      </c>
      <c r="AY19" s="96" t="e">
        <f t="shared" si="34"/>
        <v>#DIV/0!</v>
      </c>
      <c r="AZ19" s="135" t="e">
        <f t="shared" si="35"/>
        <v>#DIV/0!</v>
      </c>
      <c r="BA19" s="135" t="e">
        <f t="shared" si="36"/>
        <v>#DIV/0!</v>
      </c>
      <c r="BB19" s="135" t="e">
        <f t="shared" si="37"/>
        <v>#DIV/0!</v>
      </c>
      <c r="BC19" s="135" t="e">
        <f t="shared" si="38"/>
        <v>#DIV/0!</v>
      </c>
      <c r="BD19" s="136" t="e">
        <f t="shared" si="39"/>
        <v>#DIV/0!</v>
      </c>
      <c r="BF19" s="112">
        <f t="shared" si="16"/>
        <v>0</v>
      </c>
      <c r="BG19" s="113">
        <f t="shared" si="17"/>
        <v>0</v>
      </c>
      <c r="BH19" s="113">
        <f t="shared" si="18"/>
        <v>0</v>
      </c>
      <c r="BI19" s="113">
        <f t="shared" si="19"/>
        <v>0</v>
      </c>
      <c r="BJ19" s="113">
        <f t="shared" si="20"/>
        <v>0</v>
      </c>
      <c r="BK19" s="113">
        <f t="shared" si="21"/>
        <v>0</v>
      </c>
      <c r="BL19" s="113">
        <f t="shared" si="22"/>
        <v>0</v>
      </c>
      <c r="BM19" s="113">
        <f t="shared" si="23"/>
        <v>0</v>
      </c>
      <c r="BN19" s="113">
        <f t="shared" si="24"/>
        <v>0</v>
      </c>
      <c r="BO19" s="113">
        <f t="shared" si="25"/>
        <v>0</v>
      </c>
      <c r="BP19" s="113">
        <f t="shared" si="26"/>
        <v>0</v>
      </c>
      <c r="BQ19" s="113" t="e">
        <f t="shared" si="27"/>
        <v>#DIV/0!</v>
      </c>
      <c r="BR19" s="113">
        <f t="shared" si="28"/>
        <v>30</v>
      </c>
      <c r="BS19" s="114" t="e">
        <f t="shared" si="29"/>
        <v>#DIV/0!</v>
      </c>
    </row>
    <row r="20" spans="1:71" s="46" customFormat="1" ht="15" customHeight="1">
      <c r="A20" s="91"/>
      <c r="B20" s="92"/>
      <c r="C20" s="93"/>
      <c r="D20" s="92"/>
      <c r="E20" s="93"/>
      <c r="F20" s="94"/>
      <c r="G20" s="95"/>
      <c r="H20" s="96"/>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30"/>
        <v>#DIV/0!</v>
      </c>
      <c r="AU20" s="96" t="e">
        <f t="shared" si="31"/>
        <v>#DIV/0!</v>
      </c>
      <c r="AV20" s="96" t="e">
        <f t="shared" si="7"/>
        <v>#DIV/0!</v>
      </c>
      <c r="AW20" s="96" t="e">
        <f t="shared" si="32"/>
        <v>#DIV/0!</v>
      </c>
      <c r="AX20" s="96" t="e">
        <f t="shared" si="33"/>
        <v>#DIV/0!</v>
      </c>
      <c r="AY20" s="96" t="e">
        <f t="shared" si="34"/>
        <v>#DIV/0!</v>
      </c>
      <c r="AZ20" s="135" t="e">
        <f t="shared" si="35"/>
        <v>#DIV/0!</v>
      </c>
      <c r="BA20" s="135" t="e">
        <f t="shared" si="36"/>
        <v>#DIV/0!</v>
      </c>
      <c r="BB20" s="135" t="e">
        <f t="shared" si="37"/>
        <v>#DIV/0!</v>
      </c>
      <c r="BC20" s="135" t="e">
        <f t="shared" si="38"/>
        <v>#DIV/0!</v>
      </c>
      <c r="BD20" s="136" t="e">
        <f t="shared" si="39"/>
        <v>#DIV/0!</v>
      </c>
      <c r="BF20" s="112">
        <f t="shared" si="16"/>
        <v>0</v>
      </c>
      <c r="BG20" s="113">
        <f t="shared" si="17"/>
        <v>0</v>
      </c>
      <c r="BH20" s="113">
        <f t="shared" si="18"/>
        <v>0</v>
      </c>
      <c r="BI20" s="113">
        <f t="shared" si="19"/>
        <v>0</v>
      </c>
      <c r="BJ20" s="113">
        <f t="shared" si="20"/>
        <v>0</v>
      </c>
      <c r="BK20" s="113">
        <f t="shared" si="21"/>
        <v>0</v>
      </c>
      <c r="BL20" s="113">
        <f t="shared" si="22"/>
        <v>0</v>
      </c>
      <c r="BM20" s="113">
        <f t="shared" si="23"/>
        <v>0</v>
      </c>
      <c r="BN20" s="113">
        <f t="shared" si="24"/>
        <v>0</v>
      </c>
      <c r="BO20" s="113">
        <f t="shared" si="25"/>
        <v>0</v>
      </c>
      <c r="BP20" s="113">
        <f t="shared" si="26"/>
        <v>0</v>
      </c>
      <c r="BQ20" s="113" t="e">
        <f t="shared" si="27"/>
        <v>#DIV/0!</v>
      </c>
      <c r="BR20" s="113">
        <f t="shared" si="28"/>
        <v>30</v>
      </c>
      <c r="BS20" s="114" t="e">
        <f t="shared" si="29"/>
        <v>#DIV/0!</v>
      </c>
    </row>
    <row r="21" spans="1:71" s="46" customFormat="1" ht="15" customHeight="1">
      <c r="A21" s="91"/>
      <c r="B21" s="92"/>
      <c r="C21" s="93"/>
      <c r="D21" s="92"/>
      <c r="E21" s="93"/>
      <c r="F21" s="94"/>
      <c r="G21" s="95"/>
      <c r="H21" s="96"/>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30"/>
        <v>#DIV/0!</v>
      </c>
      <c r="AU21" s="96" t="e">
        <f t="shared" si="31"/>
        <v>#DIV/0!</v>
      </c>
      <c r="AV21" s="96" t="e">
        <f t="shared" si="7"/>
        <v>#DIV/0!</v>
      </c>
      <c r="AW21" s="96" t="e">
        <f t="shared" si="32"/>
        <v>#DIV/0!</v>
      </c>
      <c r="AX21" s="96" t="e">
        <f t="shared" si="33"/>
        <v>#DIV/0!</v>
      </c>
      <c r="AY21" s="96" t="e">
        <f t="shared" si="34"/>
        <v>#DIV/0!</v>
      </c>
      <c r="AZ21" s="135" t="e">
        <f t="shared" si="35"/>
        <v>#DIV/0!</v>
      </c>
      <c r="BA21" s="135" t="e">
        <f t="shared" si="36"/>
        <v>#DIV/0!</v>
      </c>
      <c r="BB21" s="135" t="e">
        <f t="shared" si="37"/>
        <v>#DIV/0!</v>
      </c>
      <c r="BC21" s="135" t="e">
        <f t="shared" si="38"/>
        <v>#DIV/0!</v>
      </c>
      <c r="BD21" s="136" t="e">
        <f t="shared" si="39"/>
        <v>#DIV/0!</v>
      </c>
      <c r="BF21" s="112">
        <f t="shared" si="16"/>
        <v>0</v>
      </c>
      <c r="BG21" s="113">
        <f t="shared" si="17"/>
        <v>0</v>
      </c>
      <c r="BH21" s="113">
        <f t="shared" si="18"/>
        <v>0</v>
      </c>
      <c r="BI21" s="113">
        <f t="shared" si="19"/>
        <v>0</v>
      </c>
      <c r="BJ21" s="113">
        <f t="shared" si="20"/>
        <v>0</v>
      </c>
      <c r="BK21" s="113">
        <f t="shared" si="21"/>
        <v>0</v>
      </c>
      <c r="BL21" s="113">
        <f t="shared" si="22"/>
        <v>0</v>
      </c>
      <c r="BM21" s="113">
        <f t="shared" si="23"/>
        <v>0</v>
      </c>
      <c r="BN21" s="113">
        <f t="shared" si="24"/>
        <v>0</v>
      </c>
      <c r="BO21" s="113">
        <f t="shared" si="25"/>
        <v>0</v>
      </c>
      <c r="BP21" s="113">
        <f t="shared" si="26"/>
        <v>0</v>
      </c>
      <c r="BQ21" s="113" t="e">
        <f t="shared" si="27"/>
        <v>#DIV/0!</v>
      </c>
      <c r="BR21" s="113">
        <f t="shared" si="28"/>
        <v>30</v>
      </c>
      <c r="BS21" s="114" t="e">
        <f t="shared" si="29"/>
        <v>#DIV/0!</v>
      </c>
    </row>
    <row r="22" spans="1:71" s="46" customFormat="1" ht="15" customHeight="1">
      <c r="A22" s="91"/>
      <c r="B22" s="92"/>
      <c r="C22" s="93"/>
      <c r="D22" s="92"/>
      <c r="E22" s="93"/>
      <c r="F22" s="94"/>
      <c r="G22" s="95"/>
      <c r="H22" s="96"/>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30"/>
        <v>#DIV/0!</v>
      </c>
      <c r="AU22" s="96" t="e">
        <f t="shared" si="31"/>
        <v>#DIV/0!</v>
      </c>
      <c r="AV22" s="96" t="e">
        <f t="shared" si="7"/>
        <v>#DIV/0!</v>
      </c>
      <c r="AW22" s="96" t="e">
        <f t="shared" si="32"/>
        <v>#DIV/0!</v>
      </c>
      <c r="AX22" s="96" t="e">
        <f t="shared" si="33"/>
        <v>#DIV/0!</v>
      </c>
      <c r="AY22" s="96" t="e">
        <f t="shared" si="34"/>
        <v>#DIV/0!</v>
      </c>
      <c r="AZ22" s="135" t="e">
        <f t="shared" si="35"/>
        <v>#DIV/0!</v>
      </c>
      <c r="BA22" s="135" t="e">
        <f t="shared" si="36"/>
        <v>#DIV/0!</v>
      </c>
      <c r="BB22" s="135" t="e">
        <f t="shared" si="37"/>
        <v>#DIV/0!</v>
      </c>
      <c r="BC22" s="135" t="e">
        <f t="shared" si="38"/>
        <v>#DIV/0!</v>
      </c>
      <c r="BD22" s="136" t="e">
        <f t="shared" si="39"/>
        <v>#DIV/0!</v>
      </c>
      <c r="BF22" s="112">
        <f t="shared" si="16"/>
        <v>0</v>
      </c>
      <c r="BG22" s="113">
        <f t="shared" si="17"/>
        <v>0</v>
      </c>
      <c r="BH22" s="113">
        <f t="shared" si="18"/>
        <v>0</v>
      </c>
      <c r="BI22" s="113">
        <f t="shared" si="19"/>
        <v>0</v>
      </c>
      <c r="BJ22" s="113">
        <f t="shared" si="20"/>
        <v>0</v>
      </c>
      <c r="BK22" s="113">
        <f t="shared" si="21"/>
        <v>0</v>
      </c>
      <c r="BL22" s="113">
        <f t="shared" si="22"/>
        <v>0</v>
      </c>
      <c r="BM22" s="113">
        <f t="shared" si="23"/>
        <v>0</v>
      </c>
      <c r="BN22" s="113">
        <f t="shared" si="24"/>
        <v>0</v>
      </c>
      <c r="BO22" s="113">
        <f t="shared" si="25"/>
        <v>0</v>
      </c>
      <c r="BP22" s="113">
        <f t="shared" si="26"/>
        <v>0</v>
      </c>
      <c r="BQ22" s="113" t="e">
        <f t="shared" si="27"/>
        <v>#DIV/0!</v>
      </c>
      <c r="BR22" s="113">
        <f t="shared" si="28"/>
        <v>30</v>
      </c>
      <c r="BS22" s="114" t="e">
        <f t="shared" si="29"/>
        <v>#DIV/0!</v>
      </c>
    </row>
    <row r="23" spans="1:71" s="46" customFormat="1" ht="15" customHeight="1">
      <c r="A23" s="91"/>
      <c r="B23" s="92"/>
      <c r="C23" s="93"/>
      <c r="D23" s="92"/>
      <c r="E23" s="93"/>
      <c r="F23" s="94"/>
      <c r="G23" s="95"/>
      <c r="H23" s="96"/>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30"/>
        <v>#DIV/0!</v>
      </c>
      <c r="AU23" s="96" t="e">
        <f t="shared" si="31"/>
        <v>#DIV/0!</v>
      </c>
      <c r="AV23" s="96" t="e">
        <f t="shared" si="7"/>
        <v>#DIV/0!</v>
      </c>
      <c r="AW23" s="96" t="e">
        <f t="shared" si="32"/>
        <v>#DIV/0!</v>
      </c>
      <c r="AX23" s="96" t="e">
        <f t="shared" si="33"/>
        <v>#DIV/0!</v>
      </c>
      <c r="AY23" s="96" t="e">
        <f t="shared" si="34"/>
        <v>#DIV/0!</v>
      </c>
      <c r="AZ23" s="135" t="e">
        <f t="shared" si="35"/>
        <v>#DIV/0!</v>
      </c>
      <c r="BA23" s="135" t="e">
        <f t="shared" si="36"/>
        <v>#DIV/0!</v>
      </c>
      <c r="BB23" s="135" t="e">
        <f t="shared" si="37"/>
        <v>#DIV/0!</v>
      </c>
      <c r="BC23" s="135" t="e">
        <f t="shared" si="38"/>
        <v>#DIV/0!</v>
      </c>
      <c r="BD23" s="136" t="e">
        <f t="shared" si="39"/>
        <v>#DIV/0!</v>
      </c>
      <c r="BF23" s="112">
        <f t="shared" si="16"/>
        <v>0</v>
      </c>
      <c r="BG23" s="113">
        <f t="shared" si="17"/>
        <v>0</v>
      </c>
      <c r="BH23" s="113">
        <f t="shared" si="18"/>
        <v>0</v>
      </c>
      <c r="BI23" s="113">
        <f t="shared" si="19"/>
        <v>0</v>
      </c>
      <c r="BJ23" s="113">
        <f t="shared" si="20"/>
        <v>0</v>
      </c>
      <c r="BK23" s="113">
        <f t="shared" si="21"/>
        <v>0</v>
      </c>
      <c r="BL23" s="113">
        <f t="shared" si="22"/>
        <v>0</v>
      </c>
      <c r="BM23" s="113">
        <f t="shared" si="23"/>
        <v>0</v>
      </c>
      <c r="BN23" s="113">
        <f t="shared" si="24"/>
        <v>0</v>
      </c>
      <c r="BO23" s="113">
        <f t="shared" si="25"/>
        <v>0</v>
      </c>
      <c r="BP23" s="113">
        <f t="shared" si="26"/>
        <v>0</v>
      </c>
      <c r="BQ23" s="113" t="e">
        <f t="shared" si="27"/>
        <v>#DIV/0!</v>
      </c>
      <c r="BR23" s="113">
        <f t="shared" si="28"/>
        <v>30</v>
      </c>
      <c r="BS23" s="114" t="e">
        <f t="shared" si="29"/>
        <v>#DIV/0!</v>
      </c>
    </row>
    <row r="24" spans="1:72" s="51" customFormat="1" ht="15" customHeight="1" thickBot="1">
      <c r="A24" s="117"/>
      <c r="B24" s="118"/>
      <c r="C24" s="119"/>
      <c r="D24" s="118"/>
      <c r="E24" s="119"/>
      <c r="F24" s="120"/>
      <c r="G24" s="121"/>
      <c r="H24" s="122"/>
      <c r="I24" s="123"/>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4"/>
      <c r="AM24" s="140"/>
      <c r="AN24" s="125">
        <f t="shared" si="1"/>
        <v>0</v>
      </c>
      <c r="AO24" s="126">
        <f t="shared" si="2"/>
        <v>0</v>
      </c>
      <c r="AP24" s="127">
        <f t="shared" si="3"/>
        <v>0</v>
      </c>
      <c r="AQ24" s="126">
        <f t="shared" si="4"/>
        <v>0</v>
      </c>
      <c r="AR24" s="127">
        <f t="shared" si="5"/>
        <v>0</v>
      </c>
      <c r="AS24" s="141" t="e">
        <f t="shared" si="6"/>
        <v>#DIV/0!</v>
      </c>
      <c r="AT24" s="142" t="e">
        <f t="shared" si="30"/>
        <v>#DIV/0!</v>
      </c>
      <c r="AU24" s="142" t="e">
        <f t="shared" si="31"/>
        <v>#DIV/0!</v>
      </c>
      <c r="AV24" s="142" t="e">
        <f t="shared" si="7"/>
        <v>#DIV/0!</v>
      </c>
      <c r="AW24" s="142" t="e">
        <f t="shared" si="32"/>
        <v>#DIV/0!</v>
      </c>
      <c r="AX24" s="142" t="e">
        <f t="shared" si="33"/>
        <v>#DIV/0!</v>
      </c>
      <c r="AY24" s="142" t="e">
        <f t="shared" si="34"/>
        <v>#DIV/0!</v>
      </c>
      <c r="AZ24" s="143" t="e">
        <f t="shared" si="35"/>
        <v>#DIV/0!</v>
      </c>
      <c r="BA24" s="143" t="e">
        <f t="shared" si="36"/>
        <v>#DIV/0!</v>
      </c>
      <c r="BB24" s="143" t="e">
        <f t="shared" si="37"/>
        <v>#DIV/0!</v>
      </c>
      <c r="BC24" s="143" t="e">
        <f t="shared" si="38"/>
        <v>#DIV/0!</v>
      </c>
      <c r="BD24" s="144" t="e">
        <f t="shared" si="39"/>
        <v>#DIV/0!</v>
      </c>
      <c r="BE24" s="145"/>
      <c r="BF24" s="146">
        <f t="shared" si="16"/>
        <v>0</v>
      </c>
      <c r="BG24" s="147">
        <f t="shared" si="17"/>
        <v>0</v>
      </c>
      <c r="BH24" s="147">
        <f t="shared" si="18"/>
        <v>0</v>
      </c>
      <c r="BI24" s="147">
        <f t="shared" si="19"/>
        <v>0</v>
      </c>
      <c r="BJ24" s="147">
        <f t="shared" si="20"/>
        <v>0</v>
      </c>
      <c r="BK24" s="147">
        <f t="shared" si="21"/>
        <v>0</v>
      </c>
      <c r="BL24" s="147">
        <f t="shared" si="22"/>
        <v>0</v>
      </c>
      <c r="BM24" s="147">
        <f t="shared" si="23"/>
        <v>0</v>
      </c>
      <c r="BN24" s="147">
        <f t="shared" si="24"/>
        <v>0</v>
      </c>
      <c r="BO24" s="147">
        <f t="shared" si="25"/>
        <v>0</v>
      </c>
      <c r="BP24" s="147">
        <f t="shared" si="26"/>
        <v>0</v>
      </c>
      <c r="BQ24" s="147" t="e">
        <f t="shared" si="27"/>
        <v>#DIV/0!</v>
      </c>
      <c r="BR24" s="147">
        <f t="shared" si="28"/>
        <v>30</v>
      </c>
      <c r="BS24" s="148" t="e">
        <f t="shared" si="29"/>
        <v>#DIV/0!</v>
      </c>
      <c r="BT24" s="149"/>
    </row>
    <row r="25" spans="1:71" s="46" customFormat="1" ht="15" customHeight="1">
      <c r="A25" s="91"/>
      <c r="B25" s="92"/>
      <c r="C25" s="93"/>
      <c r="D25" s="92"/>
      <c r="E25" s="93"/>
      <c r="F25" s="150"/>
      <c r="G25" s="151"/>
      <c r="H25" s="152"/>
      <c r="I25" s="153"/>
      <c r="J25" s="150"/>
      <c r="K25" s="150"/>
      <c r="L25" s="150"/>
      <c r="M25" s="150"/>
      <c r="N25" s="150"/>
      <c r="O25" s="150"/>
      <c r="P25" s="150"/>
      <c r="Q25" s="150"/>
      <c r="R25" s="150"/>
      <c r="S25" s="150"/>
      <c r="T25" s="150"/>
      <c r="U25" s="150"/>
      <c r="V25" s="150"/>
      <c r="W25" s="150"/>
      <c r="X25" s="150"/>
      <c r="Y25" s="94"/>
      <c r="Z25" s="94"/>
      <c r="AA25" s="94"/>
      <c r="AB25" s="94"/>
      <c r="AC25" s="94"/>
      <c r="AD25" s="94"/>
      <c r="AE25" s="94"/>
      <c r="AF25" s="94"/>
      <c r="AG25" s="94"/>
      <c r="AH25" s="94"/>
      <c r="AI25" s="94"/>
      <c r="AJ25" s="94"/>
      <c r="AK25" s="94"/>
      <c r="AL25" s="115"/>
      <c r="AM25" s="56"/>
      <c r="AN25" s="116">
        <f t="shared" si="1"/>
        <v>0</v>
      </c>
      <c r="AO25" s="100">
        <f t="shared" si="2"/>
        <v>0</v>
      </c>
      <c r="AP25" s="101">
        <f t="shared" si="3"/>
        <v>0</v>
      </c>
      <c r="AQ25" s="100">
        <f t="shared" si="4"/>
        <v>0</v>
      </c>
      <c r="AR25" s="101">
        <f t="shared" si="5"/>
        <v>0</v>
      </c>
      <c r="AS25" s="134" t="e">
        <f t="shared" si="6"/>
        <v>#DIV/0!</v>
      </c>
      <c r="AT25" s="96" t="e">
        <f t="shared" si="30"/>
        <v>#DIV/0!</v>
      </c>
      <c r="AU25" s="96" t="e">
        <f t="shared" si="31"/>
        <v>#DIV/0!</v>
      </c>
      <c r="AV25" s="96" t="e">
        <f t="shared" si="7"/>
        <v>#DIV/0!</v>
      </c>
      <c r="AW25" s="96" t="e">
        <f aca="true" t="shared" si="40" ref="AW25:AW31">(I25-J25)*20/H25</f>
        <v>#DIV/0!</v>
      </c>
      <c r="AX25" s="96" t="e">
        <f aca="true" t="shared" si="41" ref="AX25:AX31">(K25-L25)*20/H25</f>
        <v>#DIV/0!</v>
      </c>
      <c r="AY25" s="96" t="e">
        <f aca="true" t="shared" si="42" ref="AY25:AY31">(M25-N25)*20/H25</f>
        <v>#DIV/0!</v>
      </c>
      <c r="AZ25" s="135" t="e">
        <f aca="true" t="shared" si="43" ref="AZ25:AZ31">(O25-P25)*20/H25</f>
        <v>#DIV/0!</v>
      </c>
      <c r="BA25" s="135" t="e">
        <f aca="true" t="shared" si="44" ref="BA25:BA31">(Q25-R25)*20/H25</f>
        <v>#DIV/0!</v>
      </c>
      <c r="BB25" s="135" t="e">
        <f aca="true" t="shared" si="45" ref="BB25:BB31">(S25-T25)*20/H25</f>
        <v>#DIV/0!</v>
      </c>
      <c r="BC25" s="135" t="e">
        <f aca="true" t="shared" si="46" ref="BC25:BC31">(U25-V25)*20/H25</f>
        <v>#DIV/0!</v>
      </c>
      <c r="BD25" s="136" t="e">
        <f aca="true" t="shared" si="47" ref="BD25:BD31">(W25-X25)*20/H25</f>
        <v>#DIV/0!</v>
      </c>
      <c r="BE25" s="154"/>
      <c r="BF25" s="137">
        <f t="shared" si="16"/>
        <v>0</v>
      </c>
      <c r="BG25" s="138">
        <f t="shared" si="17"/>
        <v>0</v>
      </c>
      <c r="BH25" s="138">
        <f t="shared" si="18"/>
        <v>0</v>
      </c>
      <c r="BI25" s="138">
        <f t="shared" si="19"/>
        <v>0</v>
      </c>
      <c r="BJ25" s="138">
        <f t="shared" si="20"/>
        <v>0</v>
      </c>
      <c r="BK25" s="138">
        <f t="shared" si="21"/>
        <v>0</v>
      </c>
      <c r="BL25" s="138">
        <f t="shared" si="22"/>
        <v>0</v>
      </c>
      <c r="BM25" s="138">
        <f t="shared" si="23"/>
        <v>0</v>
      </c>
      <c r="BN25" s="138">
        <f t="shared" si="24"/>
        <v>0</v>
      </c>
      <c r="BO25" s="138">
        <f t="shared" si="25"/>
        <v>0</v>
      </c>
      <c r="BP25" s="138">
        <f t="shared" si="26"/>
        <v>0</v>
      </c>
      <c r="BQ25" s="138" t="e">
        <f t="shared" si="27"/>
        <v>#DIV/0!</v>
      </c>
      <c r="BR25" s="138">
        <f t="shared" si="28"/>
        <v>30</v>
      </c>
      <c r="BS25" s="139" t="e">
        <f t="shared" si="29"/>
        <v>#DIV/0!</v>
      </c>
    </row>
    <row r="26" spans="1:71" s="46" customFormat="1" ht="15" customHeight="1">
      <c r="A26" s="91"/>
      <c r="B26" s="92"/>
      <c r="C26" s="93"/>
      <c r="D26" s="92"/>
      <c r="E26" s="93"/>
      <c r="F26" s="150"/>
      <c r="G26" s="151"/>
      <c r="H26" s="152"/>
      <c r="I26" s="153"/>
      <c r="J26" s="150"/>
      <c r="K26" s="150"/>
      <c r="L26" s="150"/>
      <c r="M26" s="150"/>
      <c r="N26" s="150"/>
      <c r="O26" s="150"/>
      <c r="P26" s="150"/>
      <c r="Q26" s="150"/>
      <c r="R26" s="150"/>
      <c r="S26" s="150"/>
      <c r="T26" s="150"/>
      <c r="U26" s="150"/>
      <c r="V26" s="150"/>
      <c r="W26" s="150"/>
      <c r="X26" s="150"/>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30"/>
        <v>#DIV/0!</v>
      </c>
      <c r="AU26" s="96" t="e">
        <f t="shared" si="31"/>
        <v>#DIV/0!</v>
      </c>
      <c r="AV26" s="96" t="e">
        <f t="shared" si="7"/>
        <v>#DIV/0!</v>
      </c>
      <c r="AW26" s="96" t="e">
        <f t="shared" si="40"/>
        <v>#DIV/0!</v>
      </c>
      <c r="AX26" s="96" t="e">
        <f t="shared" si="41"/>
        <v>#DIV/0!</v>
      </c>
      <c r="AY26" s="96" t="e">
        <f t="shared" si="42"/>
        <v>#DIV/0!</v>
      </c>
      <c r="AZ26" s="135" t="e">
        <f t="shared" si="43"/>
        <v>#DIV/0!</v>
      </c>
      <c r="BA26" s="135" t="e">
        <f t="shared" si="44"/>
        <v>#DIV/0!</v>
      </c>
      <c r="BB26" s="135" t="e">
        <f t="shared" si="45"/>
        <v>#DIV/0!</v>
      </c>
      <c r="BC26" s="135" t="e">
        <f t="shared" si="46"/>
        <v>#DIV/0!</v>
      </c>
      <c r="BD26" s="136" t="e">
        <f t="shared" si="47"/>
        <v>#DIV/0!</v>
      </c>
      <c r="BE26" s="154"/>
      <c r="BF26" s="112">
        <f t="shared" si="16"/>
        <v>0</v>
      </c>
      <c r="BG26" s="113">
        <f t="shared" si="17"/>
        <v>0</v>
      </c>
      <c r="BH26" s="113">
        <f t="shared" si="18"/>
        <v>0</v>
      </c>
      <c r="BI26" s="113">
        <f t="shared" si="19"/>
        <v>0</v>
      </c>
      <c r="BJ26" s="113">
        <f t="shared" si="20"/>
        <v>0</v>
      </c>
      <c r="BK26" s="113">
        <f t="shared" si="21"/>
        <v>0</v>
      </c>
      <c r="BL26" s="113">
        <f t="shared" si="22"/>
        <v>0</v>
      </c>
      <c r="BM26" s="113">
        <f t="shared" si="23"/>
        <v>0</v>
      </c>
      <c r="BN26" s="113">
        <f t="shared" si="24"/>
        <v>0</v>
      </c>
      <c r="BO26" s="113">
        <f t="shared" si="25"/>
        <v>0</v>
      </c>
      <c r="BP26" s="113">
        <f t="shared" si="26"/>
        <v>0</v>
      </c>
      <c r="BQ26" s="113" t="e">
        <f t="shared" si="27"/>
        <v>#DIV/0!</v>
      </c>
      <c r="BR26" s="113">
        <f t="shared" si="28"/>
        <v>30</v>
      </c>
      <c r="BS26" s="114" t="e">
        <f t="shared" si="29"/>
        <v>#DIV/0!</v>
      </c>
    </row>
    <row r="27" spans="1:71" s="46" customFormat="1" ht="15" customHeight="1">
      <c r="A27" s="91"/>
      <c r="B27" s="92"/>
      <c r="C27" s="93"/>
      <c r="D27" s="92"/>
      <c r="E27" s="93"/>
      <c r="F27" s="150"/>
      <c r="G27" s="151"/>
      <c r="H27" s="152"/>
      <c r="I27" s="153"/>
      <c r="J27" s="150"/>
      <c r="K27" s="150"/>
      <c r="L27" s="150"/>
      <c r="M27" s="150"/>
      <c r="N27" s="150"/>
      <c r="O27" s="150"/>
      <c r="P27" s="150"/>
      <c r="Q27" s="150"/>
      <c r="R27" s="150"/>
      <c r="S27" s="150"/>
      <c r="T27" s="150"/>
      <c r="U27" s="150"/>
      <c r="V27" s="150"/>
      <c r="W27" s="150"/>
      <c r="X27" s="150"/>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30"/>
        <v>#DIV/0!</v>
      </c>
      <c r="AU27" s="96" t="e">
        <f t="shared" si="31"/>
        <v>#DIV/0!</v>
      </c>
      <c r="AV27" s="96" t="e">
        <f t="shared" si="7"/>
        <v>#DIV/0!</v>
      </c>
      <c r="AW27" s="96" t="e">
        <f t="shared" si="40"/>
        <v>#DIV/0!</v>
      </c>
      <c r="AX27" s="96" t="e">
        <f t="shared" si="41"/>
        <v>#DIV/0!</v>
      </c>
      <c r="AY27" s="96" t="e">
        <f t="shared" si="42"/>
        <v>#DIV/0!</v>
      </c>
      <c r="AZ27" s="135" t="e">
        <f t="shared" si="43"/>
        <v>#DIV/0!</v>
      </c>
      <c r="BA27" s="135" t="e">
        <f t="shared" si="44"/>
        <v>#DIV/0!</v>
      </c>
      <c r="BB27" s="135" t="e">
        <f t="shared" si="45"/>
        <v>#DIV/0!</v>
      </c>
      <c r="BC27" s="135" t="e">
        <f t="shared" si="46"/>
        <v>#DIV/0!</v>
      </c>
      <c r="BD27" s="136" t="e">
        <f t="shared" si="47"/>
        <v>#DIV/0!</v>
      </c>
      <c r="BE27" s="154"/>
      <c r="BF27" s="112">
        <f t="shared" si="16"/>
        <v>0</v>
      </c>
      <c r="BG27" s="113">
        <f t="shared" si="17"/>
        <v>0</v>
      </c>
      <c r="BH27" s="113">
        <f t="shared" si="18"/>
        <v>0</v>
      </c>
      <c r="BI27" s="113">
        <f t="shared" si="19"/>
        <v>0</v>
      </c>
      <c r="BJ27" s="113">
        <f t="shared" si="20"/>
        <v>0</v>
      </c>
      <c r="BK27" s="113">
        <f t="shared" si="21"/>
        <v>0</v>
      </c>
      <c r="BL27" s="113">
        <f t="shared" si="22"/>
        <v>0</v>
      </c>
      <c r="BM27" s="113">
        <f t="shared" si="23"/>
        <v>0</v>
      </c>
      <c r="BN27" s="113">
        <f t="shared" si="24"/>
        <v>0</v>
      </c>
      <c r="BO27" s="113">
        <f t="shared" si="25"/>
        <v>0</v>
      </c>
      <c r="BP27" s="113">
        <f t="shared" si="26"/>
        <v>0</v>
      </c>
      <c r="BQ27" s="113" t="e">
        <f t="shared" si="27"/>
        <v>#DIV/0!</v>
      </c>
      <c r="BR27" s="113">
        <f t="shared" si="28"/>
        <v>30</v>
      </c>
      <c r="BS27" s="114" t="e">
        <f t="shared" si="29"/>
        <v>#DIV/0!</v>
      </c>
    </row>
    <row r="28" spans="1:71" s="46" customFormat="1" ht="15" customHeight="1">
      <c r="A28" s="91"/>
      <c r="B28" s="92"/>
      <c r="C28" s="93"/>
      <c r="D28" s="92"/>
      <c r="E28" s="93"/>
      <c r="F28" s="150"/>
      <c r="G28" s="151"/>
      <c r="H28" s="152"/>
      <c r="I28" s="153"/>
      <c r="J28" s="150"/>
      <c r="K28" s="150"/>
      <c r="L28" s="150"/>
      <c r="M28" s="150"/>
      <c r="N28" s="150"/>
      <c r="O28" s="150"/>
      <c r="P28" s="150"/>
      <c r="Q28" s="150"/>
      <c r="R28" s="150"/>
      <c r="S28" s="150"/>
      <c r="T28" s="150"/>
      <c r="U28" s="150"/>
      <c r="V28" s="150"/>
      <c r="W28" s="150"/>
      <c r="X28" s="150"/>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30"/>
        <v>#DIV/0!</v>
      </c>
      <c r="AU28" s="96" t="e">
        <f t="shared" si="31"/>
        <v>#DIV/0!</v>
      </c>
      <c r="AV28" s="96" t="e">
        <f t="shared" si="7"/>
        <v>#DIV/0!</v>
      </c>
      <c r="AW28" s="96" t="e">
        <f t="shared" si="40"/>
        <v>#DIV/0!</v>
      </c>
      <c r="AX28" s="96" t="e">
        <f t="shared" si="41"/>
        <v>#DIV/0!</v>
      </c>
      <c r="AY28" s="96" t="e">
        <f t="shared" si="42"/>
        <v>#DIV/0!</v>
      </c>
      <c r="AZ28" s="135" t="e">
        <f t="shared" si="43"/>
        <v>#DIV/0!</v>
      </c>
      <c r="BA28" s="135" t="e">
        <f t="shared" si="44"/>
        <v>#DIV/0!</v>
      </c>
      <c r="BB28" s="135" t="e">
        <f t="shared" si="45"/>
        <v>#DIV/0!</v>
      </c>
      <c r="BC28" s="135" t="e">
        <f t="shared" si="46"/>
        <v>#DIV/0!</v>
      </c>
      <c r="BD28" s="136" t="e">
        <f t="shared" si="47"/>
        <v>#DIV/0!</v>
      </c>
      <c r="BE28" s="154"/>
      <c r="BF28" s="112">
        <f t="shared" si="16"/>
        <v>0</v>
      </c>
      <c r="BG28" s="113">
        <f t="shared" si="17"/>
        <v>0</v>
      </c>
      <c r="BH28" s="113">
        <f t="shared" si="18"/>
        <v>0</v>
      </c>
      <c r="BI28" s="113">
        <f t="shared" si="19"/>
        <v>0</v>
      </c>
      <c r="BJ28" s="113">
        <f t="shared" si="20"/>
        <v>0</v>
      </c>
      <c r="BK28" s="113">
        <f t="shared" si="21"/>
        <v>0</v>
      </c>
      <c r="BL28" s="113">
        <f t="shared" si="22"/>
        <v>0</v>
      </c>
      <c r="BM28" s="113">
        <f t="shared" si="23"/>
        <v>0</v>
      </c>
      <c r="BN28" s="113">
        <f t="shared" si="24"/>
        <v>0</v>
      </c>
      <c r="BO28" s="113">
        <f t="shared" si="25"/>
        <v>0</v>
      </c>
      <c r="BP28" s="113">
        <f t="shared" si="26"/>
        <v>0</v>
      </c>
      <c r="BQ28" s="113" t="e">
        <f t="shared" si="27"/>
        <v>#DIV/0!</v>
      </c>
      <c r="BR28" s="113">
        <f t="shared" si="28"/>
        <v>30</v>
      </c>
      <c r="BS28" s="114" t="e">
        <f t="shared" si="29"/>
        <v>#DIV/0!</v>
      </c>
    </row>
    <row r="29" spans="1:71" s="46" customFormat="1" ht="15" customHeight="1">
      <c r="A29" s="91"/>
      <c r="B29" s="92"/>
      <c r="C29" s="93"/>
      <c r="D29" s="92"/>
      <c r="E29" s="93"/>
      <c r="F29" s="150"/>
      <c r="G29" s="151"/>
      <c r="H29" s="152"/>
      <c r="I29" s="153"/>
      <c r="J29" s="150"/>
      <c r="K29" s="150"/>
      <c r="L29" s="150"/>
      <c r="M29" s="150"/>
      <c r="N29" s="150"/>
      <c r="O29" s="150"/>
      <c r="P29" s="150"/>
      <c r="Q29" s="150"/>
      <c r="R29" s="150"/>
      <c r="S29" s="150"/>
      <c r="T29" s="150"/>
      <c r="U29" s="150"/>
      <c r="V29" s="150"/>
      <c r="W29" s="150"/>
      <c r="X29" s="150"/>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30"/>
        <v>#DIV/0!</v>
      </c>
      <c r="AU29" s="96" t="e">
        <f t="shared" si="31"/>
        <v>#DIV/0!</v>
      </c>
      <c r="AV29" s="96" t="e">
        <f t="shared" si="7"/>
        <v>#DIV/0!</v>
      </c>
      <c r="AW29" s="96" t="e">
        <f t="shared" si="40"/>
        <v>#DIV/0!</v>
      </c>
      <c r="AX29" s="96" t="e">
        <f t="shared" si="41"/>
        <v>#DIV/0!</v>
      </c>
      <c r="AY29" s="96" t="e">
        <f t="shared" si="42"/>
        <v>#DIV/0!</v>
      </c>
      <c r="AZ29" s="135" t="e">
        <f t="shared" si="43"/>
        <v>#DIV/0!</v>
      </c>
      <c r="BA29" s="135" t="e">
        <f t="shared" si="44"/>
        <v>#DIV/0!</v>
      </c>
      <c r="BB29" s="135" t="e">
        <f t="shared" si="45"/>
        <v>#DIV/0!</v>
      </c>
      <c r="BC29" s="135" t="e">
        <f t="shared" si="46"/>
        <v>#DIV/0!</v>
      </c>
      <c r="BD29" s="136" t="e">
        <f t="shared" si="47"/>
        <v>#DIV/0!</v>
      </c>
      <c r="BE29" s="154"/>
      <c r="BF29" s="112">
        <f t="shared" si="16"/>
        <v>0</v>
      </c>
      <c r="BG29" s="113">
        <f t="shared" si="17"/>
        <v>0</v>
      </c>
      <c r="BH29" s="113">
        <f t="shared" si="18"/>
        <v>0</v>
      </c>
      <c r="BI29" s="113">
        <f t="shared" si="19"/>
        <v>0</v>
      </c>
      <c r="BJ29" s="113">
        <f t="shared" si="20"/>
        <v>0</v>
      </c>
      <c r="BK29" s="113">
        <f t="shared" si="21"/>
        <v>0</v>
      </c>
      <c r="BL29" s="113">
        <f t="shared" si="22"/>
        <v>0</v>
      </c>
      <c r="BM29" s="113">
        <f t="shared" si="23"/>
        <v>0</v>
      </c>
      <c r="BN29" s="113">
        <f t="shared" si="24"/>
        <v>0</v>
      </c>
      <c r="BO29" s="113">
        <f t="shared" si="25"/>
        <v>0</v>
      </c>
      <c r="BP29" s="113">
        <f t="shared" si="26"/>
        <v>0</v>
      </c>
      <c r="BQ29" s="113" t="e">
        <f t="shared" si="27"/>
        <v>#DIV/0!</v>
      </c>
      <c r="BR29" s="113">
        <f t="shared" si="28"/>
        <v>30</v>
      </c>
      <c r="BS29" s="114" t="e">
        <f t="shared" si="29"/>
        <v>#DIV/0!</v>
      </c>
    </row>
    <row r="30" spans="1:71" s="46" customFormat="1" ht="15" customHeight="1">
      <c r="A30" s="91"/>
      <c r="B30" s="92"/>
      <c r="C30" s="93"/>
      <c r="D30" s="92"/>
      <c r="E30" s="93"/>
      <c r="F30" s="150"/>
      <c r="G30" s="151"/>
      <c r="H30" s="152"/>
      <c r="I30" s="153"/>
      <c r="J30" s="150"/>
      <c r="K30" s="150"/>
      <c r="L30" s="150"/>
      <c r="M30" s="150"/>
      <c r="N30" s="150"/>
      <c r="O30" s="150"/>
      <c r="P30" s="150"/>
      <c r="Q30" s="150"/>
      <c r="R30" s="150"/>
      <c r="S30" s="150"/>
      <c r="T30" s="150"/>
      <c r="U30" s="150"/>
      <c r="V30" s="150"/>
      <c r="W30" s="150"/>
      <c r="X30" s="150"/>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30"/>
        <v>#DIV/0!</v>
      </c>
      <c r="AU30" s="96" t="e">
        <f t="shared" si="31"/>
        <v>#DIV/0!</v>
      </c>
      <c r="AV30" s="96" t="e">
        <f t="shared" si="7"/>
        <v>#DIV/0!</v>
      </c>
      <c r="AW30" s="96" t="e">
        <f t="shared" si="40"/>
        <v>#DIV/0!</v>
      </c>
      <c r="AX30" s="96" t="e">
        <f t="shared" si="41"/>
        <v>#DIV/0!</v>
      </c>
      <c r="AY30" s="96" t="e">
        <f t="shared" si="42"/>
        <v>#DIV/0!</v>
      </c>
      <c r="AZ30" s="135" t="e">
        <f t="shared" si="43"/>
        <v>#DIV/0!</v>
      </c>
      <c r="BA30" s="135" t="e">
        <f t="shared" si="44"/>
        <v>#DIV/0!</v>
      </c>
      <c r="BB30" s="135" t="e">
        <f t="shared" si="45"/>
        <v>#DIV/0!</v>
      </c>
      <c r="BC30" s="135" t="e">
        <f t="shared" si="46"/>
        <v>#DIV/0!</v>
      </c>
      <c r="BD30" s="136" t="e">
        <f t="shared" si="47"/>
        <v>#DIV/0!</v>
      </c>
      <c r="BE30" s="154"/>
      <c r="BF30" s="112">
        <f t="shared" si="16"/>
        <v>0</v>
      </c>
      <c r="BG30" s="113">
        <f t="shared" si="17"/>
        <v>0</v>
      </c>
      <c r="BH30" s="113">
        <f t="shared" si="18"/>
        <v>0</v>
      </c>
      <c r="BI30" s="113">
        <f t="shared" si="19"/>
        <v>0</v>
      </c>
      <c r="BJ30" s="113">
        <f t="shared" si="20"/>
        <v>0</v>
      </c>
      <c r="BK30" s="113">
        <f t="shared" si="21"/>
        <v>0</v>
      </c>
      <c r="BL30" s="113">
        <f t="shared" si="22"/>
        <v>0</v>
      </c>
      <c r="BM30" s="113">
        <f t="shared" si="23"/>
        <v>0</v>
      </c>
      <c r="BN30" s="113">
        <f t="shared" si="24"/>
        <v>0</v>
      </c>
      <c r="BO30" s="113">
        <f t="shared" si="25"/>
        <v>0</v>
      </c>
      <c r="BP30" s="113">
        <f t="shared" si="26"/>
        <v>0</v>
      </c>
      <c r="BQ30" s="113" t="e">
        <f t="shared" si="27"/>
        <v>#DIV/0!</v>
      </c>
      <c r="BR30" s="113">
        <f t="shared" si="28"/>
        <v>30</v>
      </c>
      <c r="BS30" s="114" t="e">
        <f t="shared" si="29"/>
        <v>#DIV/0!</v>
      </c>
    </row>
    <row r="31" spans="1:71" s="46" customFormat="1" ht="15" customHeight="1">
      <c r="A31" s="117"/>
      <c r="B31" s="118"/>
      <c r="C31" s="119"/>
      <c r="D31" s="118"/>
      <c r="E31" s="119"/>
      <c r="F31" s="155"/>
      <c r="G31" s="155"/>
      <c r="H31" s="156"/>
      <c r="I31" s="157"/>
      <c r="J31" s="155"/>
      <c r="K31" s="155"/>
      <c r="L31" s="155"/>
      <c r="M31" s="155"/>
      <c r="N31" s="155"/>
      <c r="O31" s="155"/>
      <c r="P31" s="155"/>
      <c r="Q31" s="155"/>
      <c r="R31" s="155"/>
      <c r="S31" s="155"/>
      <c r="T31" s="155"/>
      <c r="U31" s="155"/>
      <c r="V31" s="155"/>
      <c r="W31" s="155"/>
      <c r="X31" s="155"/>
      <c r="Y31" s="120"/>
      <c r="Z31" s="120"/>
      <c r="AA31" s="120"/>
      <c r="AB31" s="120"/>
      <c r="AC31" s="120"/>
      <c r="AD31" s="120"/>
      <c r="AE31" s="120"/>
      <c r="AF31" s="120"/>
      <c r="AG31" s="120"/>
      <c r="AH31" s="120"/>
      <c r="AI31" s="120"/>
      <c r="AJ31" s="120"/>
      <c r="AK31" s="120"/>
      <c r="AL31" s="124"/>
      <c r="AM31" s="51"/>
      <c r="AN31" s="125">
        <f t="shared" si="1"/>
        <v>0</v>
      </c>
      <c r="AO31" s="126">
        <f t="shared" si="2"/>
        <v>0</v>
      </c>
      <c r="AP31" s="127">
        <f t="shared" si="3"/>
        <v>0</v>
      </c>
      <c r="AQ31" s="126">
        <f t="shared" si="4"/>
        <v>0</v>
      </c>
      <c r="AR31" s="127">
        <f t="shared" si="5"/>
        <v>0</v>
      </c>
      <c r="AS31" s="158" t="e">
        <f t="shared" si="6"/>
        <v>#DIV/0!</v>
      </c>
      <c r="AT31" s="122" t="e">
        <f t="shared" si="30"/>
        <v>#DIV/0!</v>
      </c>
      <c r="AU31" s="122" t="e">
        <f t="shared" si="31"/>
        <v>#DIV/0!</v>
      </c>
      <c r="AV31" s="122" t="e">
        <f t="shared" si="7"/>
        <v>#DIV/0!</v>
      </c>
      <c r="AW31" s="122" t="e">
        <f t="shared" si="40"/>
        <v>#DIV/0!</v>
      </c>
      <c r="AX31" s="122" t="e">
        <f t="shared" si="41"/>
        <v>#DIV/0!</v>
      </c>
      <c r="AY31" s="122" t="e">
        <f t="shared" si="42"/>
        <v>#DIV/0!</v>
      </c>
      <c r="AZ31" s="159" t="e">
        <f t="shared" si="43"/>
        <v>#DIV/0!</v>
      </c>
      <c r="BA31" s="159" t="e">
        <f t="shared" si="44"/>
        <v>#DIV/0!</v>
      </c>
      <c r="BB31" s="159" t="e">
        <f t="shared" si="45"/>
        <v>#DIV/0!</v>
      </c>
      <c r="BC31" s="159" t="e">
        <f t="shared" si="46"/>
        <v>#DIV/0!</v>
      </c>
      <c r="BD31" s="160" t="e">
        <f t="shared" si="47"/>
        <v>#DIV/0!</v>
      </c>
      <c r="BE31" s="154"/>
      <c r="BF31" s="112">
        <f t="shared" si="16"/>
        <v>0</v>
      </c>
      <c r="BG31" s="113">
        <f t="shared" si="17"/>
        <v>0</v>
      </c>
      <c r="BH31" s="113">
        <f t="shared" si="18"/>
        <v>0</v>
      </c>
      <c r="BI31" s="113">
        <f t="shared" si="19"/>
        <v>0</v>
      </c>
      <c r="BJ31" s="113">
        <f t="shared" si="20"/>
        <v>0</v>
      </c>
      <c r="BK31" s="113">
        <f t="shared" si="21"/>
        <v>0</v>
      </c>
      <c r="BL31" s="113">
        <f t="shared" si="22"/>
        <v>0</v>
      </c>
      <c r="BM31" s="113">
        <f t="shared" si="23"/>
        <v>0</v>
      </c>
      <c r="BN31" s="113">
        <f t="shared" si="24"/>
        <v>0</v>
      </c>
      <c r="BO31" s="113">
        <f t="shared" si="25"/>
        <v>0</v>
      </c>
      <c r="BP31" s="113">
        <f t="shared" si="26"/>
        <v>0</v>
      </c>
      <c r="BQ31" s="113" t="e">
        <f t="shared" si="27"/>
        <v>#DIV/0!</v>
      </c>
      <c r="BR31" s="113">
        <f t="shared" si="28"/>
        <v>30</v>
      </c>
      <c r="BS31" s="114" t="e">
        <f t="shared" si="29"/>
        <v>#DIV/0!</v>
      </c>
    </row>
    <row r="32" spans="1:71" s="46" customFormat="1" ht="15" customHeight="1">
      <c r="A32" s="91"/>
      <c r="B32" s="92"/>
      <c r="C32" s="93"/>
      <c r="D32" s="92"/>
      <c r="E32" s="93"/>
      <c r="F32" s="150"/>
      <c r="G32" s="151"/>
      <c r="H32" s="152"/>
      <c r="I32" s="153"/>
      <c r="J32" s="150"/>
      <c r="K32" s="150"/>
      <c r="L32" s="150"/>
      <c r="M32" s="150"/>
      <c r="N32" s="150"/>
      <c r="O32" s="150"/>
      <c r="P32" s="150"/>
      <c r="Q32" s="150"/>
      <c r="R32" s="150"/>
      <c r="S32" s="150"/>
      <c r="T32" s="150"/>
      <c r="U32" s="150"/>
      <c r="V32" s="150"/>
      <c r="W32" s="150"/>
      <c r="X32" s="150"/>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30"/>
        <v>#DIV/0!</v>
      </c>
      <c r="AU32" s="96" t="e">
        <f t="shared" si="31"/>
        <v>#DIV/0!</v>
      </c>
      <c r="AV32" s="96" t="e">
        <f t="shared" si="7"/>
        <v>#DIV/0!</v>
      </c>
      <c r="AW32" s="96" t="e">
        <f aca="true" t="shared" si="48" ref="AW32:AW38">(I32-J32)*40/H32</f>
        <v>#DIV/0!</v>
      </c>
      <c r="AX32" s="96" t="e">
        <f aca="true" t="shared" si="49" ref="AX32:AX38">(K32-L32)*40/H32</f>
        <v>#DIV/0!</v>
      </c>
      <c r="AY32" s="96" t="e">
        <f aca="true" t="shared" si="50" ref="AY32:AY38">(M32-N32)*40/H32</f>
        <v>#DIV/0!</v>
      </c>
      <c r="AZ32" s="135" t="e">
        <f aca="true" t="shared" si="51" ref="AZ32:AZ38">(O32-P32)*40/H32</f>
        <v>#DIV/0!</v>
      </c>
      <c r="BA32" s="135" t="e">
        <f aca="true" t="shared" si="52" ref="BA32:BA38">(Q32-R32)*40/H32</f>
        <v>#DIV/0!</v>
      </c>
      <c r="BB32" s="135" t="e">
        <f aca="true" t="shared" si="53" ref="BB32:BB38">(S32-T32)*40/H32</f>
        <v>#DIV/0!</v>
      </c>
      <c r="BC32" s="135" t="e">
        <f aca="true" t="shared" si="54" ref="BC32:BC38">(U32-V32)*40/H32</f>
        <v>#DIV/0!</v>
      </c>
      <c r="BD32" s="136" t="e">
        <f aca="true" t="shared" si="55" ref="BD32:BD38">(W32-X32)*40/H32</f>
        <v>#DIV/0!</v>
      </c>
      <c r="BE32" s="154"/>
      <c r="BF32" s="112">
        <f t="shared" si="16"/>
        <v>0</v>
      </c>
      <c r="BG32" s="113">
        <f t="shared" si="17"/>
        <v>0</v>
      </c>
      <c r="BH32" s="113">
        <f t="shared" si="18"/>
        <v>0</v>
      </c>
      <c r="BI32" s="113">
        <f t="shared" si="19"/>
        <v>0</v>
      </c>
      <c r="BJ32" s="113">
        <f t="shared" si="20"/>
        <v>0</v>
      </c>
      <c r="BK32" s="113">
        <f t="shared" si="21"/>
        <v>0</v>
      </c>
      <c r="BL32" s="113">
        <f t="shared" si="22"/>
        <v>0</v>
      </c>
      <c r="BM32" s="113">
        <f t="shared" si="23"/>
        <v>0</v>
      </c>
      <c r="BN32" s="113">
        <f t="shared" si="24"/>
        <v>0</v>
      </c>
      <c r="BO32" s="113">
        <f t="shared" si="25"/>
        <v>0</v>
      </c>
      <c r="BP32" s="113">
        <f t="shared" si="26"/>
        <v>0</v>
      </c>
      <c r="BQ32" s="113" t="e">
        <f t="shared" si="27"/>
        <v>#DIV/0!</v>
      </c>
      <c r="BR32" s="113">
        <f t="shared" si="28"/>
        <v>30</v>
      </c>
      <c r="BS32" s="114" t="e">
        <f t="shared" si="29"/>
        <v>#DIV/0!</v>
      </c>
    </row>
    <row r="33" spans="1:71" s="46" customFormat="1" ht="15" customHeight="1">
      <c r="A33" s="91"/>
      <c r="B33" s="161"/>
      <c r="C33" s="93"/>
      <c r="D33" s="161"/>
      <c r="E33" s="93"/>
      <c r="F33" s="150"/>
      <c r="G33" s="151"/>
      <c r="H33" s="152"/>
      <c r="I33" s="153"/>
      <c r="J33" s="150"/>
      <c r="K33" s="150"/>
      <c r="L33" s="150"/>
      <c r="M33" s="150"/>
      <c r="N33" s="150"/>
      <c r="O33" s="150"/>
      <c r="P33" s="150"/>
      <c r="Q33" s="150"/>
      <c r="R33" s="150"/>
      <c r="S33" s="150"/>
      <c r="T33" s="150"/>
      <c r="U33" s="150"/>
      <c r="V33" s="150"/>
      <c r="W33" s="150"/>
      <c r="X33" s="150"/>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30"/>
        <v>#DIV/0!</v>
      </c>
      <c r="AU33" s="96" t="e">
        <f t="shared" si="31"/>
        <v>#DIV/0!</v>
      </c>
      <c r="AV33" s="96" t="e">
        <f t="shared" si="7"/>
        <v>#DIV/0!</v>
      </c>
      <c r="AW33" s="96" t="e">
        <f t="shared" si="48"/>
        <v>#DIV/0!</v>
      </c>
      <c r="AX33" s="96" t="e">
        <f t="shared" si="49"/>
        <v>#DIV/0!</v>
      </c>
      <c r="AY33" s="96" t="e">
        <f t="shared" si="50"/>
        <v>#DIV/0!</v>
      </c>
      <c r="AZ33" s="135" t="e">
        <f t="shared" si="51"/>
        <v>#DIV/0!</v>
      </c>
      <c r="BA33" s="135" t="e">
        <f t="shared" si="52"/>
        <v>#DIV/0!</v>
      </c>
      <c r="BB33" s="135" t="e">
        <f t="shared" si="53"/>
        <v>#DIV/0!</v>
      </c>
      <c r="BC33" s="135" t="e">
        <f t="shared" si="54"/>
        <v>#DIV/0!</v>
      </c>
      <c r="BD33" s="136" t="e">
        <f t="shared" si="55"/>
        <v>#DIV/0!</v>
      </c>
      <c r="BE33" s="154"/>
      <c r="BF33" s="112">
        <f t="shared" si="16"/>
        <v>0</v>
      </c>
      <c r="BG33" s="113">
        <f t="shared" si="17"/>
        <v>0</v>
      </c>
      <c r="BH33" s="113">
        <f t="shared" si="18"/>
        <v>0</v>
      </c>
      <c r="BI33" s="113">
        <f t="shared" si="19"/>
        <v>0</v>
      </c>
      <c r="BJ33" s="113">
        <f t="shared" si="20"/>
        <v>0</v>
      </c>
      <c r="BK33" s="113">
        <f t="shared" si="21"/>
        <v>0</v>
      </c>
      <c r="BL33" s="113">
        <f t="shared" si="22"/>
        <v>0</v>
      </c>
      <c r="BM33" s="113">
        <f t="shared" si="23"/>
        <v>0</v>
      </c>
      <c r="BN33" s="113">
        <f t="shared" si="24"/>
        <v>0</v>
      </c>
      <c r="BO33" s="113">
        <f t="shared" si="25"/>
        <v>0</v>
      </c>
      <c r="BP33" s="113">
        <f t="shared" si="26"/>
        <v>0</v>
      </c>
      <c r="BQ33" s="113" t="e">
        <f t="shared" si="27"/>
        <v>#DIV/0!</v>
      </c>
      <c r="BR33" s="113">
        <f t="shared" si="28"/>
        <v>30</v>
      </c>
      <c r="BS33" s="114" t="e">
        <f t="shared" si="29"/>
        <v>#DIV/0!</v>
      </c>
    </row>
    <row r="34" spans="1:71" s="46" customFormat="1" ht="15" customHeight="1">
      <c r="A34" s="91"/>
      <c r="B34" s="92"/>
      <c r="C34" s="93"/>
      <c r="D34" s="92"/>
      <c r="E34" s="93"/>
      <c r="F34" s="150"/>
      <c r="G34" s="151"/>
      <c r="H34" s="152"/>
      <c r="I34" s="153"/>
      <c r="J34" s="150"/>
      <c r="K34" s="150"/>
      <c r="L34" s="150"/>
      <c r="M34" s="150"/>
      <c r="N34" s="150"/>
      <c r="O34" s="150"/>
      <c r="P34" s="150"/>
      <c r="Q34" s="150"/>
      <c r="R34" s="150"/>
      <c r="S34" s="150"/>
      <c r="T34" s="150"/>
      <c r="U34" s="150"/>
      <c r="V34" s="150"/>
      <c r="W34" s="150"/>
      <c r="X34" s="150"/>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30"/>
        <v>#DIV/0!</v>
      </c>
      <c r="AU34" s="96" t="e">
        <f t="shared" si="31"/>
        <v>#DIV/0!</v>
      </c>
      <c r="AV34" s="96" t="e">
        <f t="shared" si="7"/>
        <v>#DIV/0!</v>
      </c>
      <c r="AW34" s="96" t="e">
        <f t="shared" si="48"/>
        <v>#DIV/0!</v>
      </c>
      <c r="AX34" s="96" t="e">
        <f t="shared" si="49"/>
        <v>#DIV/0!</v>
      </c>
      <c r="AY34" s="96" t="e">
        <f t="shared" si="50"/>
        <v>#DIV/0!</v>
      </c>
      <c r="AZ34" s="135" t="e">
        <f t="shared" si="51"/>
        <v>#DIV/0!</v>
      </c>
      <c r="BA34" s="135" t="e">
        <f t="shared" si="52"/>
        <v>#DIV/0!</v>
      </c>
      <c r="BB34" s="135" t="e">
        <f t="shared" si="53"/>
        <v>#DIV/0!</v>
      </c>
      <c r="BC34" s="135" t="e">
        <f t="shared" si="54"/>
        <v>#DIV/0!</v>
      </c>
      <c r="BD34" s="136" t="e">
        <f t="shared" si="55"/>
        <v>#DIV/0!</v>
      </c>
      <c r="BE34" s="154"/>
      <c r="BF34" s="112">
        <f t="shared" si="16"/>
        <v>0</v>
      </c>
      <c r="BG34" s="113">
        <f t="shared" si="17"/>
        <v>0</v>
      </c>
      <c r="BH34" s="113">
        <f t="shared" si="18"/>
        <v>0</v>
      </c>
      <c r="BI34" s="113">
        <f t="shared" si="19"/>
        <v>0</v>
      </c>
      <c r="BJ34" s="113">
        <f t="shared" si="20"/>
        <v>0</v>
      </c>
      <c r="BK34" s="113">
        <f t="shared" si="21"/>
        <v>0</v>
      </c>
      <c r="BL34" s="113">
        <f t="shared" si="22"/>
        <v>0</v>
      </c>
      <c r="BM34" s="113">
        <f t="shared" si="23"/>
        <v>0</v>
      </c>
      <c r="BN34" s="113">
        <f t="shared" si="24"/>
        <v>0</v>
      </c>
      <c r="BO34" s="113">
        <f t="shared" si="25"/>
        <v>0</v>
      </c>
      <c r="BP34" s="113">
        <f t="shared" si="26"/>
        <v>0</v>
      </c>
      <c r="BQ34" s="113" t="e">
        <f t="shared" si="27"/>
        <v>#DIV/0!</v>
      </c>
      <c r="BR34" s="113">
        <f t="shared" si="28"/>
        <v>30</v>
      </c>
      <c r="BS34" s="114" t="e">
        <f t="shared" si="29"/>
        <v>#DIV/0!</v>
      </c>
    </row>
    <row r="35" spans="1:71" s="46" customFormat="1" ht="15" customHeight="1">
      <c r="A35" s="91"/>
      <c r="B35" s="92"/>
      <c r="C35" s="93"/>
      <c r="D35" s="92"/>
      <c r="E35" s="93"/>
      <c r="F35" s="150"/>
      <c r="G35" s="151"/>
      <c r="H35" s="152"/>
      <c r="I35" s="153"/>
      <c r="J35" s="150"/>
      <c r="K35" s="150"/>
      <c r="L35" s="150"/>
      <c r="M35" s="150"/>
      <c r="N35" s="150"/>
      <c r="O35" s="150"/>
      <c r="P35" s="150"/>
      <c r="Q35" s="150"/>
      <c r="R35" s="150"/>
      <c r="S35" s="150"/>
      <c r="T35" s="150"/>
      <c r="U35" s="150"/>
      <c r="V35" s="150"/>
      <c r="W35" s="150"/>
      <c r="X35" s="150"/>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30"/>
        <v>#DIV/0!</v>
      </c>
      <c r="AU35" s="96" t="e">
        <f t="shared" si="31"/>
        <v>#DIV/0!</v>
      </c>
      <c r="AV35" s="96" t="e">
        <f t="shared" si="7"/>
        <v>#DIV/0!</v>
      </c>
      <c r="AW35" s="96" t="e">
        <f t="shared" si="48"/>
        <v>#DIV/0!</v>
      </c>
      <c r="AX35" s="96" t="e">
        <f t="shared" si="49"/>
        <v>#DIV/0!</v>
      </c>
      <c r="AY35" s="96" t="e">
        <f t="shared" si="50"/>
        <v>#DIV/0!</v>
      </c>
      <c r="AZ35" s="135" t="e">
        <f t="shared" si="51"/>
        <v>#DIV/0!</v>
      </c>
      <c r="BA35" s="135" t="e">
        <f t="shared" si="52"/>
        <v>#DIV/0!</v>
      </c>
      <c r="BB35" s="135" t="e">
        <f t="shared" si="53"/>
        <v>#DIV/0!</v>
      </c>
      <c r="BC35" s="135" t="e">
        <f t="shared" si="54"/>
        <v>#DIV/0!</v>
      </c>
      <c r="BD35" s="136" t="e">
        <f t="shared" si="55"/>
        <v>#DIV/0!</v>
      </c>
      <c r="BE35" s="154"/>
      <c r="BF35" s="112">
        <f t="shared" si="16"/>
        <v>0</v>
      </c>
      <c r="BG35" s="113">
        <f t="shared" si="17"/>
        <v>0</v>
      </c>
      <c r="BH35" s="113">
        <f t="shared" si="18"/>
        <v>0</v>
      </c>
      <c r="BI35" s="113">
        <f t="shared" si="19"/>
        <v>0</v>
      </c>
      <c r="BJ35" s="113">
        <f t="shared" si="20"/>
        <v>0</v>
      </c>
      <c r="BK35" s="113">
        <f t="shared" si="21"/>
        <v>0</v>
      </c>
      <c r="BL35" s="113">
        <f t="shared" si="22"/>
        <v>0</v>
      </c>
      <c r="BM35" s="113">
        <f t="shared" si="23"/>
        <v>0</v>
      </c>
      <c r="BN35" s="113">
        <f t="shared" si="24"/>
        <v>0</v>
      </c>
      <c r="BO35" s="113">
        <f t="shared" si="25"/>
        <v>0</v>
      </c>
      <c r="BP35" s="113">
        <f t="shared" si="26"/>
        <v>0</v>
      </c>
      <c r="BQ35" s="113" t="e">
        <f t="shared" si="27"/>
        <v>#DIV/0!</v>
      </c>
      <c r="BR35" s="113">
        <f t="shared" si="28"/>
        <v>30</v>
      </c>
      <c r="BS35" s="114" t="e">
        <f t="shared" si="29"/>
        <v>#DIV/0!</v>
      </c>
    </row>
    <row r="36" spans="1:71" s="46" customFormat="1" ht="15" customHeight="1">
      <c r="A36" s="91"/>
      <c r="B36" s="92"/>
      <c r="C36" s="93"/>
      <c r="D36" s="92"/>
      <c r="E36" s="93"/>
      <c r="F36" s="150"/>
      <c r="G36" s="151"/>
      <c r="H36" s="152"/>
      <c r="I36" s="153"/>
      <c r="J36" s="150"/>
      <c r="K36" s="150"/>
      <c r="L36" s="150"/>
      <c r="M36" s="150"/>
      <c r="N36" s="150"/>
      <c r="O36" s="150"/>
      <c r="P36" s="150"/>
      <c r="Q36" s="150"/>
      <c r="R36" s="150"/>
      <c r="S36" s="150"/>
      <c r="T36" s="150"/>
      <c r="U36" s="150"/>
      <c r="V36" s="150"/>
      <c r="W36" s="150"/>
      <c r="X36" s="150"/>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30"/>
        <v>#DIV/0!</v>
      </c>
      <c r="AU36" s="96" t="e">
        <f t="shared" si="31"/>
        <v>#DIV/0!</v>
      </c>
      <c r="AV36" s="96" t="e">
        <f t="shared" si="7"/>
        <v>#DIV/0!</v>
      </c>
      <c r="AW36" s="96" t="e">
        <f t="shared" si="48"/>
        <v>#DIV/0!</v>
      </c>
      <c r="AX36" s="96" t="e">
        <f t="shared" si="49"/>
        <v>#DIV/0!</v>
      </c>
      <c r="AY36" s="96" t="e">
        <f t="shared" si="50"/>
        <v>#DIV/0!</v>
      </c>
      <c r="AZ36" s="135" t="e">
        <f t="shared" si="51"/>
        <v>#DIV/0!</v>
      </c>
      <c r="BA36" s="135" t="e">
        <f t="shared" si="52"/>
        <v>#DIV/0!</v>
      </c>
      <c r="BB36" s="135" t="e">
        <f t="shared" si="53"/>
        <v>#DIV/0!</v>
      </c>
      <c r="BC36" s="135" t="e">
        <f t="shared" si="54"/>
        <v>#DIV/0!</v>
      </c>
      <c r="BD36" s="136" t="e">
        <f t="shared" si="55"/>
        <v>#DIV/0!</v>
      </c>
      <c r="BE36" s="154"/>
      <c r="BF36" s="112">
        <f t="shared" si="16"/>
        <v>0</v>
      </c>
      <c r="BG36" s="113">
        <f t="shared" si="17"/>
        <v>0</v>
      </c>
      <c r="BH36" s="113">
        <f t="shared" si="18"/>
        <v>0</v>
      </c>
      <c r="BI36" s="113">
        <f t="shared" si="19"/>
        <v>0</v>
      </c>
      <c r="BJ36" s="113">
        <f t="shared" si="20"/>
        <v>0</v>
      </c>
      <c r="BK36" s="113">
        <f t="shared" si="21"/>
        <v>0</v>
      </c>
      <c r="BL36" s="113">
        <f t="shared" si="22"/>
        <v>0</v>
      </c>
      <c r="BM36" s="113">
        <f t="shared" si="23"/>
        <v>0</v>
      </c>
      <c r="BN36" s="113">
        <f t="shared" si="24"/>
        <v>0</v>
      </c>
      <c r="BO36" s="113">
        <f t="shared" si="25"/>
        <v>0</v>
      </c>
      <c r="BP36" s="113">
        <f t="shared" si="26"/>
        <v>0</v>
      </c>
      <c r="BQ36" s="113" t="e">
        <f t="shared" si="27"/>
        <v>#DIV/0!</v>
      </c>
      <c r="BR36" s="113">
        <f t="shared" si="28"/>
        <v>30</v>
      </c>
      <c r="BS36" s="114" t="e">
        <f t="shared" si="29"/>
        <v>#DIV/0!</v>
      </c>
    </row>
    <row r="37" spans="1:71" s="46" customFormat="1" ht="15" customHeight="1">
      <c r="A37" s="91"/>
      <c r="B37" s="92"/>
      <c r="C37" s="93"/>
      <c r="D37" s="92"/>
      <c r="E37" s="93"/>
      <c r="F37" s="150"/>
      <c r="G37" s="151"/>
      <c r="H37" s="152"/>
      <c r="I37" s="153"/>
      <c r="J37" s="150"/>
      <c r="K37" s="150"/>
      <c r="L37" s="150"/>
      <c r="M37" s="150"/>
      <c r="N37" s="150"/>
      <c r="O37" s="150"/>
      <c r="P37" s="150"/>
      <c r="Q37" s="150"/>
      <c r="R37" s="150"/>
      <c r="S37" s="150"/>
      <c r="T37" s="150"/>
      <c r="U37" s="150"/>
      <c r="V37" s="150"/>
      <c r="W37" s="150"/>
      <c r="X37" s="150"/>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30"/>
        <v>#DIV/0!</v>
      </c>
      <c r="AU37" s="96" t="e">
        <f t="shared" si="31"/>
        <v>#DIV/0!</v>
      </c>
      <c r="AV37" s="96" t="e">
        <f t="shared" si="7"/>
        <v>#DIV/0!</v>
      </c>
      <c r="AW37" s="96" t="e">
        <f t="shared" si="48"/>
        <v>#DIV/0!</v>
      </c>
      <c r="AX37" s="96" t="e">
        <f t="shared" si="49"/>
        <v>#DIV/0!</v>
      </c>
      <c r="AY37" s="96" t="e">
        <f t="shared" si="50"/>
        <v>#DIV/0!</v>
      </c>
      <c r="AZ37" s="135" t="e">
        <f t="shared" si="51"/>
        <v>#DIV/0!</v>
      </c>
      <c r="BA37" s="135" t="e">
        <f t="shared" si="52"/>
        <v>#DIV/0!</v>
      </c>
      <c r="BB37" s="135" t="e">
        <f t="shared" si="53"/>
        <v>#DIV/0!</v>
      </c>
      <c r="BC37" s="135" t="e">
        <f t="shared" si="54"/>
        <v>#DIV/0!</v>
      </c>
      <c r="BD37" s="136" t="e">
        <f t="shared" si="55"/>
        <v>#DIV/0!</v>
      </c>
      <c r="BE37" s="154"/>
      <c r="BF37" s="112">
        <f t="shared" si="16"/>
        <v>0</v>
      </c>
      <c r="BG37" s="113">
        <f t="shared" si="17"/>
        <v>0</v>
      </c>
      <c r="BH37" s="113">
        <f t="shared" si="18"/>
        <v>0</v>
      </c>
      <c r="BI37" s="113">
        <f t="shared" si="19"/>
        <v>0</v>
      </c>
      <c r="BJ37" s="113">
        <f t="shared" si="20"/>
        <v>0</v>
      </c>
      <c r="BK37" s="113">
        <f t="shared" si="21"/>
        <v>0</v>
      </c>
      <c r="BL37" s="113">
        <f t="shared" si="22"/>
        <v>0</v>
      </c>
      <c r="BM37" s="113">
        <f t="shared" si="23"/>
        <v>0</v>
      </c>
      <c r="BN37" s="113">
        <f t="shared" si="24"/>
        <v>0</v>
      </c>
      <c r="BO37" s="113">
        <f t="shared" si="25"/>
        <v>0</v>
      </c>
      <c r="BP37" s="113">
        <f t="shared" si="26"/>
        <v>0</v>
      </c>
      <c r="BQ37" s="113" t="e">
        <f t="shared" si="27"/>
        <v>#DIV/0!</v>
      </c>
      <c r="BR37" s="113">
        <f t="shared" si="28"/>
        <v>30</v>
      </c>
      <c r="BS37" s="114" t="e">
        <f t="shared" si="29"/>
        <v>#DIV/0!</v>
      </c>
    </row>
    <row r="38" spans="1:71" s="46" customFormat="1" ht="15" customHeight="1" thickBot="1">
      <c r="A38" s="162"/>
      <c r="B38" s="163"/>
      <c r="C38" s="164"/>
      <c r="D38" s="163"/>
      <c r="E38" s="164"/>
      <c r="F38" s="155"/>
      <c r="G38" s="165"/>
      <c r="H38" s="166"/>
      <c r="I38" s="167"/>
      <c r="J38" s="168"/>
      <c r="K38" s="168"/>
      <c r="L38" s="168"/>
      <c r="M38" s="168"/>
      <c r="N38" s="168"/>
      <c r="O38" s="168"/>
      <c r="P38" s="168"/>
      <c r="Q38" s="168"/>
      <c r="R38" s="168"/>
      <c r="S38" s="168"/>
      <c r="T38" s="168"/>
      <c r="U38" s="168"/>
      <c r="V38" s="168"/>
      <c r="W38" s="168"/>
      <c r="X38" s="168"/>
      <c r="Y38" s="169"/>
      <c r="Z38" s="169"/>
      <c r="AA38" s="169"/>
      <c r="AB38" s="169"/>
      <c r="AC38" s="169"/>
      <c r="AD38" s="169"/>
      <c r="AE38" s="169"/>
      <c r="AF38" s="169"/>
      <c r="AG38" s="169"/>
      <c r="AH38" s="169"/>
      <c r="AI38" s="169"/>
      <c r="AJ38" s="169"/>
      <c r="AK38" s="169"/>
      <c r="AL38" s="170"/>
      <c r="AM38" s="52"/>
      <c r="AN38" s="116">
        <f t="shared" si="1"/>
        <v>0</v>
      </c>
      <c r="AO38" s="100">
        <f t="shared" si="2"/>
        <v>0</v>
      </c>
      <c r="AP38" s="101">
        <f t="shared" si="3"/>
        <v>0</v>
      </c>
      <c r="AQ38" s="100">
        <f t="shared" si="4"/>
        <v>0</v>
      </c>
      <c r="AR38" s="101">
        <f t="shared" si="5"/>
        <v>0</v>
      </c>
      <c r="AS38" s="141" t="e">
        <f t="shared" si="6"/>
        <v>#DIV/0!</v>
      </c>
      <c r="AT38" s="142" t="e">
        <f t="shared" si="30"/>
        <v>#DIV/0!</v>
      </c>
      <c r="AU38" s="142" t="e">
        <f t="shared" si="31"/>
        <v>#DIV/0!</v>
      </c>
      <c r="AV38" s="142" t="e">
        <f t="shared" si="7"/>
        <v>#DIV/0!</v>
      </c>
      <c r="AW38" s="142" t="e">
        <f t="shared" si="48"/>
        <v>#DIV/0!</v>
      </c>
      <c r="AX38" s="142" t="e">
        <f t="shared" si="49"/>
        <v>#DIV/0!</v>
      </c>
      <c r="AY38" s="142" t="e">
        <f t="shared" si="50"/>
        <v>#DIV/0!</v>
      </c>
      <c r="AZ38" s="143" t="e">
        <f t="shared" si="51"/>
        <v>#DIV/0!</v>
      </c>
      <c r="BA38" s="143" t="e">
        <f t="shared" si="52"/>
        <v>#DIV/0!</v>
      </c>
      <c r="BB38" s="143" t="e">
        <f t="shared" si="53"/>
        <v>#DIV/0!</v>
      </c>
      <c r="BC38" s="143" t="e">
        <f t="shared" si="54"/>
        <v>#DIV/0!</v>
      </c>
      <c r="BD38" s="144" t="e">
        <f t="shared" si="55"/>
        <v>#DIV/0!</v>
      </c>
      <c r="BE38" s="154"/>
      <c r="BF38" s="112">
        <f t="shared" si="16"/>
        <v>0</v>
      </c>
      <c r="BG38" s="113">
        <f t="shared" si="17"/>
        <v>0</v>
      </c>
      <c r="BH38" s="113">
        <f t="shared" si="18"/>
        <v>0</v>
      </c>
      <c r="BI38" s="113">
        <f t="shared" si="19"/>
        <v>0</v>
      </c>
      <c r="BJ38" s="113">
        <f t="shared" si="20"/>
        <v>0</v>
      </c>
      <c r="BK38" s="113">
        <f t="shared" si="21"/>
        <v>0</v>
      </c>
      <c r="BL38" s="113">
        <f t="shared" si="22"/>
        <v>0</v>
      </c>
      <c r="BM38" s="113">
        <f t="shared" si="23"/>
        <v>0</v>
      </c>
      <c r="BN38" s="113">
        <f t="shared" si="24"/>
        <v>0</v>
      </c>
      <c r="BO38" s="113">
        <f t="shared" si="25"/>
        <v>0</v>
      </c>
      <c r="BP38" s="113">
        <f t="shared" si="26"/>
        <v>0</v>
      </c>
      <c r="BQ38" s="113" t="e">
        <f t="shared" si="27"/>
        <v>#DIV/0!</v>
      </c>
      <c r="BR38" s="113">
        <f t="shared" si="28"/>
        <v>30</v>
      </c>
      <c r="BS38" s="114" t="e">
        <f t="shared" si="29"/>
        <v>#DIV/0!</v>
      </c>
    </row>
    <row r="39" spans="1:51" ht="14.25">
      <c r="A39" s="41"/>
      <c r="B39" s="61"/>
      <c r="C39" s="61"/>
      <c r="D39" s="61"/>
      <c r="E39" s="61"/>
      <c r="AN39" s="41"/>
      <c r="AO39" s="61"/>
      <c r="AP39" s="61"/>
      <c r="AQ39" s="61"/>
      <c r="AR39" s="61"/>
      <c r="AS39" s="48"/>
      <c r="AT39" s="44"/>
      <c r="AU39" s="44"/>
      <c r="AV39" s="44"/>
      <c r="AW39" s="44"/>
      <c r="AX39" s="171"/>
      <c r="AY39" s="171"/>
    </row>
    <row r="40" spans="1:51" ht="14.25">
      <c r="A40" s="41"/>
      <c r="B40" s="61"/>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sheetData>
  <sheetProtection/>
  <mergeCells count="49">
    <mergeCell ref="BM9:BM10"/>
    <mergeCell ref="BD9:BD10"/>
    <mergeCell ref="BF9:BF10"/>
    <mergeCell ref="BG9:BG10"/>
    <mergeCell ref="BH9:BH10"/>
    <mergeCell ref="BI9:BI10"/>
    <mergeCell ref="BJ9:BJ10"/>
    <mergeCell ref="BB9:BB10"/>
    <mergeCell ref="BC9:BC10"/>
    <mergeCell ref="BK9:BK10"/>
    <mergeCell ref="BL9:BL10"/>
    <mergeCell ref="AX9:AX10"/>
    <mergeCell ref="AY9:AY10"/>
    <mergeCell ref="AZ9:AZ10"/>
    <mergeCell ref="BA9:BA10"/>
    <mergeCell ref="AT9:AT10"/>
    <mergeCell ref="AU9:AU10"/>
    <mergeCell ref="AV9:AV10"/>
    <mergeCell ref="AW9:AW10"/>
    <mergeCell ref="AK9:AL9"/>
    <mergeCell ref="AO9:AP9"/>
    <mergeCell ref="AQ9:AR9"/>
    <mergeCell ref="AS9:AS10"/>
    <mergeCell ref="AC9:AD9"/>
    <mergeCell ref="AE9:AF9"/>
    <mergeCell ref="AG9:AH9"/>
    <mergeCell ref="AI9:AJ9"/>
    <mergeCell ref="U9:V9"/>
    <mergeCell ref="W9:X9"/>
    <mergeCell ref="Y9:Z9"/>
    <mergeCell ref="AA9:AB9"/>
    <mergeCell ref="AW8:BD8"/>
    <mergeCell ref="BF8:BM8"/>
    <mergeCell ref="B9:C9"/>
    <mergeCell ref="D9:E9"/>
    <mergeCell ref="I9:J9"/>
    <mergeCell ref="K9:L9"/>
    <mergeCell ref="M9:N9"/>
    <mergeCell ref="O9:P9"/>
    <mergeCell ref="Q9:R9"/>
    <mergeCell ref="S9:T9"/>
    <mergeCell ref="AG8:AJ8"/>
    <mergeCell ref="AK8:AL8"/>
    <mergeCell ref="AO8:AR8"/>
    <mergeCell ref="AS8:AV8"/>
    <mergeCell ref="B8:E8"/>
    <mergeCell ref="F8:H8"/>
    <mergeCell ref="I8:X8"/>
    <mergeCell ref="Y8:AF8"/>
  </mergeCells>
  <printOptions/>
  <pageMargins left="0.7874015748031497" right="0.7874015748031497" top="0.984251968503937" bottom="0.984251968503937" header="0.5118110236220472" footer="0.5118110236220472"/>
  <pageSetup fitToHeight="1" fitToWidth="1" horizontalDpi="600" verticalDpi="600" orientation="landscape" paperSize="9" scale="23" r:id="rId1"/>
  <colBreaks count="2" manualBreakCount="2">
    <brk id="39" max="39" man="1"/>
    <brk id="57" max="39" man="1"/>
  </colBreaks>
</worksheet>
</file>

<file path=xl/worksheets/sheet4.xml><?xml version="1.0" encoding="utf-8"?>
<worksheet xmlns="http://schemas.openxmlformats.org/spreadsheetml/2006/main" xmlns:r="http://schemas.openxmlformats.org/officeDocument/2006/relationships">
  <sheetPr>
    <tabColor indexed="45"/>
  </sheetPr>
  <dimension ref="A1:BS63"/>
  <sheetViews>
    <sheetView zoomScalePageLayoutView="0" workbookViewId="0" topLeftCell="A1">
      <selection activeCell="E7" sqref="E7"/>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476</v>
      </c>
      <c r="B1" s="38"/>
      <c r="C1" s="38"/>
      <c r="D1" s="38"/>
      <c r="E1" s="38"/>
      <c r="AN1" s="37" t="s">
        <v>462</v>
      </c>
      <c r="AO1" s="38"/>
      <c r="AP1" s="38"/>
      <c r="AQ1" s="38"/>
      <c r="AR1" s="38"/>
      <c r="AS1" s="42"/>
      <c r="AT1" s="43"/>
      <c r="AU1" s="44"/>
      <c r="AV1" s="44"/>
      <c r="AW1" s="45"/>
    </row>
    <row r="2" spans="1:49" ht="15" customHeight="1">
      <c r="A2" s="46"/>
      <c r="AN2" s="46"/>
      <c r="AS2" s="48"/>
      <c r="AT2" s="44"/>
      <c r="AU2" s="44"/>
      <c r="AV2" s="44"/>
      <c r="AW2" s="45"/>
    </row>
    <row r="3" spans="1:56" ht="15" customHeight="1">
      <c r="A3" s="49" t="s">
        <v>326</v>
      </c>
      <c r="B3" s="50"/>
      <c r="C3" s="51"/>
      <c r="D3" s="52"/>
      <c r="E3" s="53"/>
      <c r="F3" s="53"/>
      <c r="AG3" s="41"/>
      <c r="AH3" s="54"/>
      <c r="AI3" s="54"/>
      <c r="AJ3" s="54"/>
      <c r="AK3" s="54"/>
      <c r="AL3" s="38"/>
      <c r="AM3" s="54"/>
      <c r="AN3" s="49" t="s">
        <v>326</v>
      </c>
      <c r="AO3" s="55">
        <f>B3</f>
        <v>0</v>
      </c>
      <c r="AP3" s="49"/>
      <c r="AQ3" s="56"/>
      <c r="AR3" s="57"/>
      <c r="AS3" s="58"/>
      <c r="AT3" s="45"/>
      <c r="AU3" s="45"/>
      <c r="AV3" s="45"/>
      <c r="AW3" s="45"/>
      <c r="AY3" s="40"/>
      <c r="AZ3" s="40"/>
      <c r="BA3" s="40"/>
      <c r="BB3" s="40"/>
      <c r="BC3" s="40"/>
      <c r="BD3" s="40"/>
    </row>
    <row r="4" spans="1:56" ht="15" customHeight="1">
      <c r="A4" s="49" t="s">
        <v>331</v>
      </c>
      <c r="B4" s="50"/>
      <c r="C4" s="59"/>
      <c r="D4" s="49"/>
      <c r="E4" s="49" t="s">
        <v>332</v>
      </c>
      <c r="F4" s="60"/>
      <c r="AG4" s="41"/>
      <c r="AH4" s="54"/>
      <c r="AI4" s="54"/>
      <c r="AJ4" s="54"/>
      <c r="AK4" s="54"/>
      <c r="AL4" s="38"/>
      <c r="AM4" s="54"/>
      <c r="AN4" s="49" t="s">
        <v>331</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I5" s="46"/>
      <c r="AN5" s="46"/>
      <c r="AO5" s="38"/>
      <c r="AP5" s="38"/>
      <c r="AQ5" s="38"/>
      <c r="AR5" s="38"/>
    </row>
    <row r="6" spans="1:58" ht="15" customHeight="1">
      <c r="A6" s="65"/>
      <c r="B6" s="66" t="s">
        <v>333</v>
      </c>
      <c r="C6" s="61"/>
      <c r="D6" s="61"/>
      <c r="E6" s="61"/>
      <c r="F6" s="53"/>
      <c r="AN6" s="49" t="s">
        <v>334</v>
      </c>
      <c r="AO6" s="59" t="s">
        <v>335</v>
      </c>
      <c r="AP6" s="38"/>
      <c r="AQ6" s="38"/>
      <c r="AR6" s="38"/>
      <c r="AW6" s="45"/>
      <c r="BF6" s="67" t="s">
        <v>336</v>
      </c>
    </row>
    <row r="7" spans="2:58" ht="15" customHeight="1" thickBot="1">
      <c r="B7" s="38"/>
      <c r="C7" s="38"/>
      <c r="D7" s="38"/>
      <c r="E7" s="38"/>
      <c r="AO7" s="38"/>
      <c r="AP7" s="38"/>
      <c r="AQ7" s="38"/>
      <c r="AR7" s="38"/>
      <c r="AS7" s="42"/>
      <c r="BF7" s="68"/>
    </row>
    <row r="8" spans="1:71" s="46" customFormat="1" ht="15" customHeight="1">
      <c r="A8" s="69"/>
      <c r="B8" s="354" t="s">
        <v>337</v>
      </c>
      <c r="C8" s="355"/>
      <c r="D8" s="355"/>
      <c r="E8" s="355"/>
      <c r="F8" s="359" t="s">
        <v>338</v>
      </c>
      <c r="G8" s="351"/>
      <c r="H8" s="352"/>
      <c r="I8" s="350" t="s">
        <v>384</v>
      </c>
      <c r="J8" s="351"/>
      <c r="K8" s="351"/>
      <c r="L8" s="351"/>
      <c r="M8" s="351"/>
      <c r="N8" s="351"/>
      <c r="O8" s="351"/>
      <c r="P8" s="351"/>
      <c r="Q8" s="351"/>
      <c r="R8" s="351"/>
      <c r="S8" s="351"/>
      <c r="T8" s="351"/>
      <c r="U8" s="351"/>
      <c r="V8" s="351"/>
      <c r="W8" s="351"/>
      <c r="X8" s="352"/>
      <c r="Y8" s="350" t="s">
        <v>385</v>
      </c>
      <c r="Z8" s="351"/>
      <c r="AA8" s="351"/>
      <c r="AB8" s="351"/>
      <c r="AC8" s="351"/>
      <c r="AD8" s="351"/>
      <c r="AE8" s="351"/>
      <c r="AF8" s="352"/>
      <c r="AG8" s="350" t="s">
        <v>386</v>
      </c>
      <c r="AH8" s="351"/>
      <c r="AI8" s="351"/>
      <c r="AJ8" s="352"/>
      <c r="AK8" s="350" t="s">
        <v>387</v>
      </c>
      <c r="AL8" s="353"/>
      <c r="AM8" s="70"/>
      <c r="AN8" s="69"/>
      <c r="AO8" s="354" t="s">
        <v>337</v>
      </c>
      <c r="AP8" s="355"/>
      <c r="AQ8" s="355"/>
      <c r="AR8" s="355"/>
      <c r="AS8" s="356" t="s">
        <v>388</v>
      </c>
      <c r="AT8" s="357"/>
      <c r="AU8" s="357"/>
      <c r="AV8" s="358"/>
      <c r="AW8" s="360" t="s">
        <v>344</v>
      </c>
      <c r="AX8" s="361"/>
      <c r="AY8" s="361"/>
      <c r="AZ8" s="361"/>
      <c r="BA8" s="361"/>
      <c r="BB8" s="361"/>
      <c r="BC8" s="361"/>
      <c r="BD8" s="362"/>
      <c r="BF8" s="363" t="s">
        <v>389</v>
      </c>
      <c r="BG8" s="364"/>
      <c r="BH8" s="364"/>
      <c r="BI8" s="364"/>
      <c r="BJ8" s="364"/>
      <c r="BK8" s="364"/>
      <c r="BL8" s="364"/>
      <c r="BM8" s="364"/>
      <c r="BN8" s="71"/>
      <c r="BO8" s="71"/>
      <c r="BP8" s="71"/>
      <c r="BQ8" s="71"/>
      <c r="BR8" s="71"/>
      <c r="BS8" s="72"/>
    </row>
    <row r="9" spans="1:71" s="46" customFormat="1" ht="15" customHeight="1">
      <c r="A9" s="73" t="s">
        <v>346</v>
      </c>
      <c r="B9" s="365" t="s">
        <v>327</v>
      </c>
      <c r="C9" s="366"/>
      <c r="D9" s="365" t="s">
        <v>328</v>
      </c>
      <c r="E9" s="366"/>
      <c r="F9" s="74" t="s">
        <v>347</v>
      </c>
      <c r="G9" s="75" t="s">
        <v>348</v>
      </c>
      <c r="H9" s="76" t="s">
        <v>349</v>
      </c>
      <c r="I9" s="367" t="s">
        <v>390</v>
      </c>
      <c r="J9" s="368"/>
      <c r="K9" s="367" t="s">
        <v>391</v>
      </c>
      <c r="L9" s="368"/>
      <c r="M9" s="367" t="s">
        <v>392</v>
      </c>
      <c r="N9" s="368"/>
      <c r="O9" s="367" t="s">
        <v>393</v>
      </c>
      <c r="P9" s="368"/>
      <c r="Q9" s="367" t="s">
        <v>394</v>
      </c>
      <c r="R9" s="368"/>
      <c r="S9" s="367" t="s">
        <v>395</v>
      </c>
      <c r="T9" s="368"/>
      <c r="U9" s="367" t="s">
        <v>396</v>
      </c>
      <c r="V9" s="368"/>
      <c r="W9" s="367" t="s">
        <v>397</v>
      </c>
      <c r="X9" s="368"/>
      <c r="Y9" s="367" t="s">
        <v>390</v>
      </c>
      <c r="Z9" s="368"/>
      <c r="AA9" s="367" t="s">
        <v>391</v>
      </c>
      <c r="AB9" s="368"/>
      <c r="AC9" s="367" t="s">
        <v>392</v>
      </c>
      <c r="AD9" s="368"/>
      <c r="AE9" s="367" t="s">
        <v>393</v>
      </c>
      <c r="AF9" s="368"/>
      <c r="AG9" s="367" t="s">
        <v>390</v>
      </c>
      <c r="AH9" s="368"/>
      <c r="AI9" s="367" t="s">
        <v>392</v>
      </c>
      <c r="AJ9" s="368"/>
      <c r="AK9" s="367" t="s">
        <v>393</v>
      </c>
      <c r="AL9" s="371"/>
      <c r="AM9" s="70"/>
      <c r="AN9" s="73" t="s">
        <v>358</v>
      </c>
      <c r="AO9" s="365" t="s">
        <v>327</v>
      </c>
      <c r="AP9" s="366"/>
      <c r="AQ9" s="365" t="s">
        <v>328</v>
      </c>
      <c r="AR9" s="366"/>
      <c r="AS9" s="372" t="s">
        <v>359</v>
      </c>
      <c r="AT9" s="369" t="s">
        <v>360</v>
      </c>
      <c r="AU9" s="369" t="s">
        <v>361</v>
      </c>
      <c r="AV9" s="369" t="s">
        <v>362</v>
      </c>
      <c r="AW9" s="369" t="s">
        <v>363</v>
      </c>
      <c r="AX9" s="369" t="s">
        <v>364</v>
      </c>
      <c r="AY9" s="369" t="s">
        <v>365</v>
      </c>
      <c r="AZ9" s="369" t="s">
        <v>366</v>
      </c>
      <c r="BA9" s="369" t="s">
        <v>367</v>
      </c>
      <c r="BB9" s="369" t="s">
        <v>368</v>
      </c>
      <c r="BC9" s="369" t="s">
        <v>369</v>
      </c>
      <c r="BD9" s="378" t="s">
        <v>370</v>
      </c>
      <c r="BF9" s="374" t="s">
        <v>363</v>
      </c>
      <c r="BG9" s="374" t="s">
        <v>364</v>
      </c>
      <c r="BH9" s="374" t="s">
        <v>365</v>
      </c>
      <c r="BI9" s="374" t="s">
        <v>366</v>
      </c>
      <c r="BJ9" s="374" t="s">
        <v>367</v>
      </c>
      <c r="BK9" s="374" t="s">
        <v>368</v>
      </c>
      <c r="BL9" s="374" t="s">
        <v>369</v>
      </c>
      <c r="BM9" s="376" t="s">
        <v>370</v>
      </c>
      <c r="BN9" s="77" t="s">
        <v>371</v>
      </c>
      <c r="BO9" s="77" t="s">
        <v>372</v>
      </c>
      <c r="BP9" s="77" t="s">
        <v>373</v>
      </c>
      <c r="BQ9" s="77" t="s">
        <v>374</v>
      </c>
      <c r="BR9" s="77" t="s">
        <v>375</v>
      </c>
      <c r="BS9" s="78" t="s">
        <v>376</v>
      </c>
    </row>
    <row r="10" spans="1:71" s="88" customFormat="1" ht="15" customHeight="1" thickBot="1">
      <c r="A10" s="79"/>
      <c r="B10" s="80" t="s">
        <v>377</v>
      </c>
      <c r="C10" s="81" t="s">
        <v>56</v>
      </c>
      <c r="D10" s="80" t="s">
        <v>377</v>
      </c>
      <c r="E10" s="81" t="s">
        <v>56</v>
      </c>
      <c r="F10" s="82" t="s">
        <v>378</v>
      </c>
      <c r="G10" s="82" t="s">
        <v>379</v>
      </c>
      <c r="H10" s="82" t="s">
        <v>379</v>
      </c>
      <c r="I10" s="83" t="s">
        <v>380</v>
      </c>
      <c r="J10" s="83" t="s">
        <v>381</v>
      </c>
      <c r="K10" s="83" t="s">
        <v>380</v>
      </c>
      <c r="L10" s="83" t="s">
        <v>381</v>
      </c>
      <c r="M10" s="83" t="s">
        <v>380</v>
      </c>
      <c r="N10" s="83" t="s">
        <v>381</v>
      </c>
      <c r="O10" s="83" t="s">
        <v>380</v>
      </c>
      <c r="P10" s="83" t="s">
        <v>381</v>
      </c>
      <c r="Q10" s="83" t="s">
        <v>380</v>
      </c>
      <c r="R10" s="83" t="s">
        <v>381</v>
      </c>
      <c r="S10" s="83" t="s">
        <v>380</v>
      </c>
      <c r="T10" s="83" t="s">
        <v>381</v>
      </c>
      <c r="U10" s="83" t="s">
        <v>380</v>
      </c>
      <c r="V10" s="83" t="s">
        <v>381</v>
      </c>
      <c r="W10" s="83" t="s">
        <v>380</v>
      </c>
      <c r="X10" s="83" t="s">
        <v>381</v>
      </c>
      <c r="Y10" s="83" t="s">
        <v>380</v>
      </c>
      <c r="Z10" s="83" t="s">
        <v>381</v>
      </c>
      <c r="AA10" s="83" t="s">
        <v>380</v>
      </c>
      <c r="AB10" s="83" t="s">
        <v>381</v>
      </c>
      <c r="AC10" s="83" t="s">
        <v>380</v>
      </c>
      <c r="AD10" s="83" t="s">
        <v>381</v>
      </c>
      <c r="AE10" s="83" t="s">
        <v>380</v>
      </c>
      <c r="AF10" s="83" t="s">
        <v>381</v>
      </c>
      <c r="AG10" s="83" t="s">
        <v>380</v>
      </c>
      <c r="AH10" s="83" t="s">
        <v>381</v>
      </c>
      <c r="AI10" s="83" t="s">
        <v>380</v>
      </c>
      <c r="AJ10" s="83" t="s">
        <v>381</v>
      </c>
      <c r="AK10" s="83" t="s">
        <v>380</v>
      </c>
      <c r="AL10" s="84" t="s">
        <v>381</v>
      </c>
      <c r="AM10" s="70"/>
      <c r="AN10" s="79"/>
      <c r="AO10" s="86" t="s">
        <v>382</v>
      </c>
      <c r="AP10" s="87" t="s">
        <v>383</v>
      </c>
      <c r="AQ10" s="86" t="s">
        <v>382</v>
      </c>
      <c r="AR10" s="87" t="s">
        <v>383</v>
      </c>
      <c r="AS10" s="373"/>
      <c r="AT10" s="370"/>
      <c r="AU10" s="370"/>
      <c r="AV10" s="370"/>
      <c r="AW10" s="370"/>
      <c r="AX10" s="370"/>
      <c r="AY10" s="370"/>
      <c r="AZ10" s="370"/>
      <c r="BA10" s="370"/>
      <c r="BB10" s="370"/>
      <c r="BC10" s="370"/>
      <c r="BD10" s="379"/>
      <c r="BF10" s="375"/>
      <c r="BG10" s="375"/>
      <c r="BH10" s="375"/>
      <c r="BI10" s="375"/>
      <c r="BJ10" s="375"/>
      <c r="BK10" s="375"/>
      <c r="BL10" s="375"/>
      <c r="BM10" s="377"/>
      <c r="BN10" s="89"/>
      <c r="BO10" s="89"/>
      <c r="BP10" s="89"/>
      <c r="BQ10" s="89"/>
      <c r="BR10" s="89"/>
      <c r="BS10" s="90"/>
    </row>
    <row r="11" spans="1:71" s="46" customFormat="1" ht="15" customHeight="1">
      <c r="A11" s="91">
        <v>1</v>
      </c>
      <c r="B11" s="92">
        <v>39657</v>
      </c>
      <c r="C11" s="93">
        <v>0.4166666666666667</v>
      </c>
      <c r="D11" s="92">
        <v>39659</v>
      </c>
      <c r="E11" s="93">
        <v>0.40277777777777773</v>
      </c>
      <c r="F11" s="94">
        <v>23.354166666666668</v>
      </c>
      <c r="G11" s="95">
        <f>5282.39999999999/1000</f>
        <v>5.282399999999989</v>
      </c>
      <c r="H11" s="96">
        <f aca="true" t="shared" si="0" ref="H11:H38">G11*(20+273)/(F11+273)</f>
        <v>5.222613258347968</v>
      </c>
      <c r="I11" s="97">
        <v>0.920031112319496</v>
      </c>
      <c r="J11" s="94">
        <v>0</v>
      </c>
      <c r="K11" s="94">
        <v>0.1291338775613622</v>
      </c>
      <c r="L11" s="94">
        <v>0</v>
      </c>
      <c r="M11" s="94">
        <v>0</v>
      </c>
      <c r="N11" s="94">
        <v>0</v>
      </c>
      <c r="O11" s="94">
        <v>0.3083794975868614</v>
      </c>
      <c r="P11" s="94">
        <v>0.008863982545745443</v>
      </c>
      <c r="Q11" s="94">
        <v>0.04085825634026691</v>
      </c>
      <c r="R11" s="94">
        <v>0.003149368396776999</v>
      </c>
      <c r="S11" s="94">
        <v>0.0316419560675902</v>
      </c>
      <c r="T11" s="94">
        <v>0.0022441236888841466</v>
      </c>
      <c r="U11" s="94">
        <v>0.0005401108571896535</v>
      </c>
      <c r="V11" s="94">
        <v>0</v>
      </c>
      <c r="W11" s="94">
        <v>0.06263812090266871</v>
      </c>
      <c r="X11" s="94">
        <v>0.0434749077392257</v>
      </c>
      <c r="Y11" s="94">
        <v>0.20044460216562035</v>
      </c>
      <c r="Z11" s="94">
        <v>0</v>
      </c>
      <c r="AA11" s="94">
        <v>0.355502761028641</v>
      </c>
      <c r="AB11" s="94">
        <v>0.02669529054144054</v>
      </c>
      <c r="AC11" s="94">
        <v>0.2596299343331863</v>
      </c>
      <c r="AD11" s="94">
        <v>0.14332007233034655</v>
      </c>
      <c r="AE11" s="94">
        <v>0.057969156301350015</v>
      </c>
      <c r="AF11" s="94">
        <v>0.00893758630427034</v>
      </c>
      <c r="AG11" s="94">
        <v>0.24271932633606097</v>
      </c>
      <c r="AH11" s="94">
        <v>0.0204731398416488</v>
      </c>
      <c r="AI11" s="94">
        <v>0.049118916120364405</v>
      </c>
      <c r="AJ11" s="94">
        <v>0.03432159033148115</v>
      </c>
      <c r="AK11" s="94">
        <v>0.6550870195697882</v>
      </c>
      <c r="AL11" s="115">
        <v>0.010916417824254034</v>
      </c>
      <c r="AM11" s="52"/>
      <c r="AN11" s="116">
        <f aca="true" t="shared" si="1" ref="AN11:AN38">A11</f>
        <v>1</v>
      </c>
      <c r="AO11" s="100">
        <f aca="true" t="shared" si="2" ref="AO11:AO38">B11</f>
        <v>39657</v>
      </c>
      <c r="AP11" s="101">
        <f aca="true" t="shared" si="3" ref="AP11:AP38">C11</f>
        <v>0.4166666666666667</v>
      </c>
      <c r="AQ11" s="100">
        <f aca="true" t="shared" si="4" ref="AQ11:AQ38">D11</f>
        <v>39659</v>
      </c>
      <c r="AR11" s="101">
        <f aca="true" t="shared" si="5" ref="AR11:AR38">E11</f>
        <v>0.40277777777777773</v>
      </c>
      <c r="AS11" s="134">
        <f aca="true" t="shared" si="6" ref="AS11:AS38">1000/96.06*(Y11-Z11+AG11-AH11)*20/H11</f>
        <v>16.85087007816279</v>
      </c>
      <c r="AT11" s="96">
        <f aca="true" t="shared" si="7" ref="AT11:AT38">1000/62.01*(AA11-AB11)*20/H11</f>
        <v>20.305892071222505</v>
      </c>
      <c r="AU11" s="96">
        <f aca="true" t="shared" si="8" ref="AU11:AU38">1000/35.45*(AC11-AD11+AI11-AJ11)*20/H11</f>
        <v>14.162906603371287</v>
      </c>
      <c r="AV11" s="96">
        <f aca="true" t="shared" si="9" ref="AV11:AV38">1000/18.04*(AE11-AF11+AK11-AL11)*20/H11</f>
        <v>147.15177672506084</v>
      </c>
      <c r="AW11" s="96">
        <f aca="true" t="shared" si="10" ref="AW11:AW38">1000/96.06*(I11-J11)*20/H11</f>
        <v>36.67769716655133</v>
      </c>
      <c r="AX11" s="96">
        <f aca="true" t="shared" si="11" ref="AX11:AX38">1000/62.01*(K11-L11)*20/H11</f>
        <v>7.97481449133181</v>
      </c>
      <c r="AY11" s="96">
        <f aca="true" t="shared" si="12" ref="AY11:AY38">1000/35.45*(M11-N11)*20/H11</f>
        <v>0</v>
      </c>
      <c r="AZ11" s="135">
        <f aca="true" t="shared" si="13" ref="AZ11:AZ38">1000/18.04*(O11-P11)*20/H11</f>
        <v>63.58064355774504</v>
      </c>
      <c r="BA11" s="135">
        <f aca="true" t="shared" si="14" ref="BA11:BA38">1000/22.99*(Q11-R11)*20/H11</f>
        <v>6.281261619245247</v>
      </c>
      <c r="BB11" s="135">
        <f aca="true" t="shared" si="15" ref="BB11:BB38">1000/39.1*(S11-T11)*20/H11</f>
        <v>2.879258652672477</v>
      </c>
      <c r="BC11" s="135">
        <f aca="true" t="shared" si="16" ref="BC11:BC38">1000/24.31*(U11-V11)*20/H11</f>
        <v>0.08508246766600519</v>
      </c>
      <c r="BD11" s="136">
        <f aca="true" t="shared" si="17" ref="BD11:BD38">1000/40*(W11-X11)*20/H11</f>
        <v>1.8346383520560328</v>
      </c>
      <c r="BF11" s="108">
        <f aca="true" t="shared" si="18" ref="BF11:BF39">(I11-J11)/48.03*1000</f>
        <v>19.155342750770266</v>
      </c>
      <c r="BG11" s="109">
        <f aca="true" t="shared" si="19" ref="BG11:BG39">(K11-L11)/62.01*1000</f>
        <v>2.0824685947647508</v>
      </c>
      <c r="BH11" s="109">
        <f aca="true" t="shared" si="20" ref="BH11:BH39">(M11-N11)/35.45*1000</f>
        <v>0</v>
      </c>
      <c r="BI11" s="109">
        <f aca="true" t="shared" si="21" ref="BI11:BI39">(O11-P11)/18.04*1000</f>
        <v>16.60285560094878</v>
      </c>
      <c r="BJ11" s="109">
        <f aca="true" t="shared" si="22" ref="BJ11:BJ39">(Q11-R11)/22.99*1000</f>
        <v>1.6402300105911227</v>
      </c>
      <c r="BK11" s="109">
        <f aca="true" t="shared" si="23" ref="BK11:BK39">(S11-T11)/39.1*1000</f>
        <v>0.7518627206830194</v>
      </c>
      <c r="BL11" s="109">
        <f aca="true" t="shared" si="24" ref="BL11:BL39">(U11-V11)/12.16*1000</f>
        <v>0.04441701128204387</v>
      </c>
      <c r="BM11" s="109">
        <f aca="true" t="shared" si="25" ref="BM11:BM39">(W11-X11)/20.04*1000</f>
        <v>0.9562481618484535</v>
      </c>
      <c r="BN11" s="109">
        <f aca="true" t="shared" si="26" ref="BN11:BN39">SUM(BF11:BH11)</f>
        <v>21.237811345535018</v>
      </c>
      <c r="BO11" s="109">
        <f aca="true" t="shared" si="27" ref="BO11:BO39">SUM(BI11:BM11)</f>
        <v>19.995613505353415</v>
      </c>
      <c r="BP11" s="109">
        <f aca="true" t="shared" si="28" ref="BP11:BP39">BN11+BO11</f>
        <v>41.23342485088843</v>
      </c>
      <c r="BQ11" s="109">
        <f aca="true" t="shared" si="29" ref="BQ11:BQ39">(BO11-BN11)/BP11*100</f>
        <v>-3.012599231506326</v>
      </c>
      <c r="BR11" s="109">
        <f aca="true" t="shared" si="30" ref="BR11:BR39">IF(BP11&lt;50,30,IF(BP11&lt;=100,15,8))</f>
        <v>30</v>
      </c>
      <c r="BS11" s="110" t="str">
        <f aca="true" t="shared" si="31" ref="BS11:BS39">IF(ABS(BQ11)&lt;BR11,"○","×")</f>
        <v>○</v>
      </c>
    </row>
    <row r="12" spans="1:71" s="46" customFormat="1" ht="15" customHeight="1">
      <c r="A12" s="91">
        <v>2</v>
      </c>
      <c r="B12" s="92">
        <v>39659</v>
      </c>
      <c r="C12" s="93">
        <v>0.40972222222222227</v>
      </c>
      <c r="D12" s="92">
        <v>39661</v>
      </c>
      <c r="E12" s="93">
        <v>0.4479166666666667</v>
      </c>
      <c r="F12" s="94">
        <v>24.951020408163263</v>
      </c>
      <c r="G12" s="95">
        <f>5408/1000</f>
        <v>5.408</v>
      </c>
      <c r="H12" s="96">
        <f t="shared" si="0"/>
        <v>5.318135839338064</v>
      </c>
      <c r="I12" s="97">
        <v>1.0730221967822253</v>
      </c>
      <c r="J12" s="94">
        <v>0</v>
      </c>
      <c r="K12" s="94">
        <v>0.1285252255334954</v>
      </c>
      <c r="L12" s="94">
        <v>0</v>
      </c>
      <c r="M12" s="94">
        <v>0</v>
      </c>
      <c r="N12" s="94">
        <v>0</v>
      </c>
      <c r="O12" s="94">
        <v>0.3829934463555589</v>
      </c>
      <c r="P12" s="94">
        <v>0.008863982545745443</v>
      </c>
      <c r="Q12" s="94">
        <v>0.03678558401036334</v>
      </c>
      <c r="R12" s="94">
        <v>0.003149368396776999</v>
      </c>
      <c r="S12" s="94">
        <v>0.03438359102855576</v>
      </c>
      <c r="T12" s="94">
        <v>0.0022441236888841466</v>
      </c>
      <c r="U12" s="94">
        <v>0.003335553683203373</v>
      </c>
      <c r="V12" s="94">
        <v>0</v>
      </c>
      <c r="W12" s="94">
        <v>0.038884537742256246</v>
      </c>
      <c r="X12" s="94">
        <v>0.0434749077392257</v>
      </c>
      <c r="Y12" s="94">
        <v>0.18000227120005113</v>
      </c>
      <c r="Z12" s="94">
        <v>0</v>
      </c>
      <c r="AA12" s="94">
        <v>0.49815748146030314</v>
      </c>
      <c r="AB12" s="94">
        <v>0.02669529054144054</v>
      </c>
      <c r="AC12" s="94">
        <v>0.5536900597292039</v>
      </c>
      <c r="AD12" s="94">
        <v>0.14332007233034655</v>
      </c>
      <c r="AE12" s="94">
        <v>0.14289387194001482</v>
      </c>
      <c r="AF12" s="94">
        <v>0.00893758630427034</v>
      </c>
      <c r="AG12" s="94">
        <v>0.38716708362203295</v>
      </c>
      <c r="AH12" s="94">
        <v>0.0204731398416488</v>
      </c>
      <c r="AI12" s="94">
        <v>0.2139475378260326</v>
      </c>
      <c r="AJ12" s="94">
        <v>0.03432159033148115</v>
      </c>
      <c r="AK12" s="94">
        <v>0.5074358394742262</v>
      </c>
      <c r="AL12" s="115">
        <v>0.010916417824254034</v>
      </c>
      <c r="AM12" s="52"/>
      <c r="AN12" s="116">
        <f t="shared" si="1"/>
        <v>2</v>
      </c>
      <c r="AO12" s="100">
        <f t="shared" si="2"/>
        <v>39659</v>
      </c>
      <c r="AP12" s="101">
        <f t="shared" si="3"/>
        <v>0.40972222222222227</v>
      </c>
      <c r="AQ12" s="100">
        <f t="shared" si="4"/>
        <v>39661</v>
      </c>
      <c r="AR12" s="101">
        <f t="shared" si="5"/>
        <v>0.4479166666666667</v>
      </c>
      <c r="AS12" s="134">
        <f t="shared" si="6"/>
        <v>21.40297056820359</v>
      </c>
      <c r="AT12" s="96">
        <f t="shared" si="7"/>
        <v>28.592735592828706</v>
      </c>
      <c r="AU12" s="96">
        <f t="shared" si="8"/>
        <v>62.58976908692533</v>
      </c>
      <c r="AV12" s="96">
        <f t="shared" si="9"/>
        <v>131.4323865270342</v>
      </c>
      <c r="AW12" s="96">
        <f t="shared" si="10"/>
        <v>42.00845344718732</v>
      </c>
      <c r="AX12" s="96">
        <f t="shared" si="11"/>
        <v>7.794660656723475</v>
      </c>
      <c r="AY12" s="96">
        <f t="shared" si="12"/>
        <v>0</v>
      </c>
      <c r="AZ12" s="135">
        <f t="shared" si="13"/>
        <v>77.9930578297754</v>
      </c>
      <c r="BA12" s="135">
        <f t="shared" si="14"/>
        <v>5.502229815758069</v>
      </c>
      <c r="BB12" s="135">
        <f t="shared" si="15"/>
        <v>3.0912383087472795</v>
      </c>
      <c r="BC12" s="135">
        <f t="shared" si="16"/>
        <v>0.5160045668557756</v>
      </c>
      <c r="BD12" s="136">
        <f t="shared" si="17"/>
        <v>-0.43157697881790175</v>
      </c>
      <c r="BF12" s="112">
        <f t="shared" si="18"/>
        <v>22.340666183265153</v>
      </c>
      <c r="BG12" s="113">
        <f t="shared" si="19"/>
        <v>2.072653209699974</v>
      </c>
      <c r="BH12" s="113">
        <f t="shared" si="20"/>
        <v>0</v>
      </c>
      <c r="BI12" s="113">
        <f t="shared" si="21"/>
        <v>20.73888380320474</v>
      </c>
      <c r="BJ12" s="113">
        <f t="shared" si="22"/>
        <v>1.4630802789728727</v>
      </c>
      <c r="BK12" s="113">
        <f t="shared" si="23"/>
        <v>0.8219812618841845</v>
      </c>
      <c r="BL12" s="113">
        <f t="shared" si="24"/>
        <v>0.2743054015792248</v>
      </c>
      <c r="BM12" s="113">
        <f t="shared" si="25"/>
        <v>-0.2290603790902922</v>
      </c>
      <c r="BN12" s="113">
        <f t="shared" si="26"/>
        <v>24.41331939296513</v>
      </c>
      <c r="BO12" s="113">
        <f t="shared" si="27"/>
        <v>23.069190366550725</v>
      </c>
      <c r="BP12" s="113">
        <f t="shared" si="28"/>
        <v>47.48250975951585</v>
      </c>
      <c r="BQ12" s="113">
        <f t="shared" si="29"/>
        <v>-2.8307876589127225</v>
      </c>
      <c r="BR12" s="113">
        <f t="shared" si="30"/>
        <v>30</v>
      </c>
      <c r="BS12" s="114" t="str">
        <f t="shared" si="31"/>
        <v>○</v>
      </c>
    </row>
    <row r="13" spans="1:71" s="46" customFormat="1" ht="15" customHeight="1">
      <c r="A13" s="91">
        <v>3</v>
      </c>
      <c r="B13" s="92">
        <v>39661</v>
      </c>
      <c r="C13" s="93">
        <v>0.4513888888888889</v>
      </c>
      <c r="D13" s="92">
        <v>39664</v>
      </c>
      <c r="E13" s="93">
        <v>0.4131944444444444</v>
      </c>
      <c r="F13" s="94">
        <v>27.85555555555555</v>
      </c>
      <c r="G13" s="95">
        <f>7919.60000000001/1000</f>
        <v>7.919600000000011</v>
      </c>
      <c r="H13" s="96">
        <f t="shared" si="0"/>
        <v>7.712813531779749</v>
      </c>
      <c r="I13" s="97">
        <v>3.649818636145916</v>
      </c>
      <c r="J13" s="94">
        <v>0</v>
      </c>
      <c r="K13" s="94">
        <v>0.16850901476392816</v>
      </c>
      <c r="L13" s="94">
        <v>0</v>
      </c>
      <c r="M13" s="94">
        <v>0.018602647003573204</v>
      </c>
      <c r="N13" s="94">
        <v>0</v>
      </c>
      <c r="O13" s="94">
        <v>1.2822181451437373</v>
      </c>
      <c r="P13" s="94">
        <v>0.008863982545745443</v>
      </c>
      <c r="Q13" s="94">
        <v>0.07777587262769585</v>
      </c>
      <c r="R13" s="94">
        <v>0.003149368396776999</v>
      </c>
      <c r="S13" s="94">
        <v>0.11038584803885852</v>
      </c>
      <c r="T13" s="94">
        <v>0.0022441236888841466</v>
      </c>
      <c r="U13" s="94">
        <v>0.014696487444377258</v>
      </c>
      <c r="V13" s="94">
        <v>0</v>
      </c>
      <c r="W13" s="94">
        <v>0.07485334629476016</v>
      </c>
      <c r="X13" s="94">
        <v>0.0434749077392257</v>
      </c>
      <c r="Y13" s="94">
        <v>0.275921999580265</v>
      </c>
      <c r="Z13" s="94">
        <v>0</v>
      </c>
      <c r="AA13" s="94">
        <v>0.9570708337340886</v>
      </c>
      <c r="AB13" s="94">
        <v>0.02669529054144054</v>
      </c>
      <c r="AC13" s="94">
        <v>0.39583881505321394</v>
      </c>
      <c r="AD13" s="94">
        <v>0.14332007233034655</v>
      </c>
      <c r="AE13" s="94">
        <v>0.13851053665411148</v>
      </c>
      <c r="AF13" s="94">
        <v>0.00893758630427034</v>
      </c>
      <c r="AG13" s="94">
        <v>0.6254974761280666</v>
      </c>
      <c r="AH13" s="94">
        <v>0.0204731398416488</v>
      </c>
      <c r="AI13" s="94">
        <v>0.09226622270378113</v>
      </c>
      <c r="AJ13" s="94">
        <v>0.03432159033148115</v>
      </c>
      <c r="AK13" s="94">
        <v>0.6752130540895693</v>
      </c>
      <c r="AL13" s="115">
        <v>0.010916417824254034</v>
      </c>
      <c r="AM13" s="52"/>
      <c r="AN13" s="116">
        <f t="shared" si="1"/>
        <v>3</v>
      </c>
      <c r="AO13" s="100">
        <f t="shared" si="2"/>
        <v>39661</v>
      </c>
      <c r="AP13" s="101">
        <f t="shared" si="3"/>
        <v>0.4513888888888889</v>
      </c>
      <c r="AQ13" s="100">
        <f t="shared" si="4"/>
        <v>39664</v>
      </c>
      <c r="AR13" s="101">
        <f t="shared" si="5"/>
        <v>0.4131944444444444</v>
      </c>
      <c r="AS13" s="134">
        <f t="shared" si="6"/>
        <v>23.78066719437938</v>
      </c>
      <c r="AT13" s="96">
        <f t="shared" si="7"/>
        <v>38.90574339691428</v>
      </c>
      <c r="AU13" s="96">
        <f t="shared" si="8"/>
        <v>22.70969485790429</v>
      </c>
      <c r="AV13" s="96">
        <f t="shared" si="9"/>
        <v>114.11160003998822</v>
      </c>
      <c r="AW13" s="96">
        <f t="shared" si="10"/>
        <v>98.52486896450948</v>
      </c>
      <c r="AX13" s="96">
        <f t="shared" si="11"/>
        <v>7.046583002359422</v>
      </c>
      <c r="AY13" s="96">
        <f t="shared" si="12"/>
        <v>1.3607416232943963</v>
      </c>
      <c r="AZ13" s="135">
        <f t="shared" si="13"/>
        <v>183.03318751783257</v>
      </c>
      <c r="BA13" s="135">
        <f t="shared" si="14"/>
        <v>8.417270631382044</v>
      </c>
      <c r="BB13" s="135">
        <f t="shared" si="15"/>
        <v>7.171891268684434</v>
      </c>
      <c r="BC13" s="135">
        <f t="shared" si="16"/>
        <v>1.567637893940381</v>
      </c>
      <c r="BD13" s="136">
        <f t="shared" si="17"/>
        <v>2.0341758831743606</v>
      </c>
      <c r="BF13" s="112">
        <f t="shared" si="18"/>
        <v>75.99039425662953</v>
      </c>
      <c r="BG13" s="113">
        <f t="shared" si="19"/>
        <v>2.717449036670346</v>
      </c>
      <c r="BH13" s="113">
        <f t="shared" si="20"/>
        <v>0.5247573202700481</v>
      </c>
      <c r="BI13" s="113">
        <f t="shared" si="21"/>
        <v>70.58504227261596</v>
      </c>
      <c r="BJ13" s="113">
        <f t="shared" si="22"/>
        <v>3.2460419413187847</v>
      </c>
      <c r="BK13" s="113">
        <f t="shared" si="23"/>
        <v>2.765773001278117</v>
      </c>
      <c r="BL13" s="113">
        <f t="shared" si="24"/>
        <v>1.2085927174652351</v>
      </c>
      <c r="BM13" s="113">
        <f t="shared" si="25"/>
        <v>1.565790347082558</v>
      </c>
      <c r="BN13" s="113">
        <f t="shared" si="26"/>
        <v>79.23260061356993</v>
      </c>
      <c r="BO13" s="113">
        <f t="shared" si="27"/>
        <v>79.37124027976066</v>
      </c>
      <c r="BP13" s="113">
        <f t="shared" si="28"/>
        <v>158.60384089333058</v>
      </c>
      <c r="BQ13" s="113">
        <f t="shared" si="29"/>
        <v>0.08741255281703389</v>
      </c>
      <c r="BR13" s="113">
        <f t="shared" si="30"/>
        <v>8</v>
      </c>
      <c r="BS13" s="114" t="str">
        <f t="shared" si="31"/>
        <v>○</v>
      </c>
    </row>
    <row r="14" spans="1:71" s="46" customFormat="1" ht="15" customHeight="1">
      <c r="A14" s="91">
        <v>4</v>
      </c>
      <c r="B14" s="92">
        <v>39664</v>
      </c>
      <c r="C14" s="93">
        <v>0.4201388888888889</v>
      </c>
      <c r="D14" s="92">
        <v>39666</v>
      </c>
      <c r="E14" s="93">
        <v>0.37847222222222227</v>
      </c>
      <c r="F14" s="94">
        <v>25.9</v>
      </c>
      <c r="G14" s="95">
        <f>5178.2/1000</f>
        <v>5.1781999999999995</v>
      </c>
      <c r="H14" s="96">
        <f t="shared" si="0"/>
        <v>5.075987286717965</v>
      </c>
      <c r="I14" s="97">
        <v>1.1121721871362966</v>
      </c>
      <c r="J14" s="94">
        <v>0</v>
      </c>
      <c r="K14" s="94">
        <v>0.24951148518534136</v>
      </c>
      <c r="L14" s="94">
        <v>0</v>
      </c>
      <c r="M14" s="94">
        <v>0</v>
      </c>
      <c r="N14" s="94">
        <v>0</v>
      </c>
      <c r="O14" s="94">
        <v>0.487640362946869</v>
      </c>
      <c r="P14" s="94">
        <v>0.008863982545745443</v>
      </c>
      <c r="Q14" s="94">
        <v>0.037968414112015514</v>
      </c>
      <c r="R14" s="94">
        <v>0.003149368396776999</v>
      </c>
      <c r="S14" s="94">
        <v>0.026503074142838975</v>
      </c>
      <c r="T14" s="94">
        <v>0.0022441236888841466</v>
      </c>
      <c r="U14" s="94">
        <v>0</v>
      </c>
      <c r="V14" s="94">
        <v>0</v>
      </c>
      <c r="W14" s="94">
        <v>0.024517078752821327</v>
      </c>
      <c r="X14" s="94">
        <v>0.0434749077392257</v>
      </c>
      <c r="Y14" s="94">
        <v>0.25391384491533275</v>
      </c>
      <c r="Z14" s="94">
        <v>0</v>
      </c>
      <c r="AA14" s="94">
        <v>0.4044601813561572</v>
      </c>
      <c r="AB14" s="94">
        <v>0.02669529054144054</v>
      </c>
      <c r="AC14" s="94">
        <v>0.2540034298639364</v>
      </c>
      <c r="AD14" s="94">
        <v>0.14332007233034655</v>
      </c>
      <c r="AE14" s="94">
        <v>0.0900160226736388</v>
      </c>
      <c r="AF14" s="94">
        <v>0.00893758630427034</v>
      </c>
      <c r="AG14" s="94">
        <v>0.27505196721949143</v>
      </c>
      <c r="AH14" s="94">
        <v>0.0204731398416488</v>
      </c>
      <c r="AI14" s="94">
        <v>0.06612634563432566</v>
      </c>
      <c r="AJ14" s="94">
        <v>0.03432159033148115</v>
      </c>
      <c r="AK14" s="94">
        <v>0.5358338218738602</v>
      </c>
      <c r="AL14" s="115">
        <v>0.010916417824254034</v>
      </c>
      <c r="AM14" s="52"/>
      <c r="AN14" s="116">
        <f t="shared" si="1"/>
        <v>4</v>
      </c>
      <c r="AO14" s="100">
        <f t="shared" si="2"/>
        <v>39664</v>
      </c>
      <c r="AP14" s="101">
        <f t="shared" si="3"/>
        <v>0.4201388888888889</v>
      </c>
      <c r="AQ14" s="100">
        <f t="shared" si="4"/>
        <v>39666</v>
      </c>
      <c r="AR14" s="101">
        <f t="shared" si="5"/>
        <v>0.37847222222222227</v>
      </c>
      <c r="AS14" s="134">
        <f t="shared" si="6"/>
        <v>20.85698777131608</v>
      </c>
      <c r="AT14" s="96">
        <f t="shared" si="7"/>
        <v>24.003210351949104</v>
      </c>
      <c r="AU14" s="96">
        <f t="shared" si="8"/>
        <v>15.836961648239736</v>
      </c>
      <c r="AV14" s="96">
        <f t="shared" si="9"/>
        <v>132.35567886788044</v>
      </c>
      <c r="AW14" s="96">
        <f t="shared" si="10"/>
        <v>45.61828118798425</v>
      </c>
      <c r="AX14" s="96">
        <f t="shared" si="11"/>
        <v>15.853979048223568</v>
      </c>
      <c r="AY14" s="96">
        <f t="shared" si="12"/>
        <v>0</v>
      </c>
      <c r="AZ14" s="135">
        <f t="shared" si="13"/>
        <v>104.56964986770411</v>
      </c>
      <c r="BA14" s="135">
        <f t="shared" si="14"/>
        <v>5.967430407570114</v>
      </c>
      <c r="BB14" s="135">
        <f t="shared" si="15"/>
        <v>2.4445826216699413</v>
      </c>
      <c r="BC14" s="135">
        <f t="shared" si="16"/>
        <v>0</v>
      </c>
      <c r="BD14" s="136">
        <f t="shared" si="17"/>
        <v>-1.8674031193902123</v>
      </c>
      <c r="BF14" s="112">
        <f t="shared" si="18"/>
        <v>23.155781535213336</v>
      </c>
      <c r="BG14" s="113">
        <f t="shared" si="19"/>
        <v>4.023729804633791</v>
      </c>
      <c r="BH14" s="113">
        <f t="shared" si="20"/>
        <v>0</v>
      </c>
      <c r="BI14" s="113">
        <f t="shared" si="21"/>
        <v>26.539710665250755</v>
      </c>
      <c r="BJ14" s="113">
        <f t="shared" si="22"/>
        <v>1.5145300441600051</v>
      </c>
      <c r="BK14" s="113">
        <f t="shared" si="23"/>
        <v>0.620433515446415</v>
      </c>
      <c r="BL14" s="113">
        <f t="shared" si="24"/>
        <v>0</v>
      </c>
      <c r="BM14" s="113">
        <f t="shared" si="25"/>
        <v>-0.9459994504193799</v>
      </c>
      <c r="BN14" s="113">
        <f t="shared" si="26"/>
        <v>27.179511339847128</v>
      </c>
      <c r="BO14" s="113">
        <f t="shared" si="27"/>
        <v>27.728674774437795</v>
      </c>
      <c r="BP14" s="113">
        <f t="shared" si="28"/>
        <v>54.90818611428492</v>
      </c>
      <c r="BQ14" s="113">
        <f t="shared" si="29"/>
        <v>1.0001485633629354</v>
      </c>
      <c r="BR14" s="113">
        <f t="shared" si="30"/>
        <v>15</v>
      </c>
      <c r="BS14" s="114" t="str">
        <f t="shared" si="31"/>
        <v>○</v>
      </c>
    </row>
    <row r="15" spans="1:71" s="46" customFormat="1" ht="15" customHeight="1">
      <c r="A15" s="91">
        <v>5</v>
      </c>
      <c r="B15" s="92">
        <v>39666</v>
      </c>
      <c r="C15" s="93">
        <v>0.3819444444444444</v>
      </c>
      <c r="D15" s="92">
        <v>39668</v>
      </c>
      <c r="E15" s="93">
        <v>0.4166666666666667</v>
      </c>
      <c r="F15" s="94">
        <v>27.089795918367354</v>
      </c>
      <c r="G15" s="95">
        <f>5387.7/1000</f>
        <v>5.3877</v>
      </c>
      <c r="H15" s="96">
        <f t="shared" si="0"/>
        <v>5.260412454775441</v>
      </c>
      <c r="I15" s="97">
        <v>1.5152682577965422</v>
      </c>
      <c r="J15" s="94">
        <v>0</v>
      </c>
      <c r="K15" s="94">
        <v>0.12082476805852255</v>
      </c>
      <c r="L15" s="94">
        <v>0</v>
      </c>
      <c r="M15" s="94">
        <v>0</v>
      </c>
      <c r="N15" s="94">
        <v>0</v>
      </c>
      <c r="O15" s="94">
        <v>0.5165204286971814</v>
      </c>
      <c r="P15" s="94">
        <v>0.008863982545745443</v>
      </c>
      <c r="Q15" s="94">
        <v>0.031102813710203625</v>
      </c>
      <c r="R15" s="94">
        <v>0.003149368396776999</v>
      </c>
      <c r="S15" s="94">
        <v>0.038246938055791886</v>
      </c>
      <c r="T15" s="94">
        <v>0.0022441236888841466</v>
      </c>
      <c r="U15" s="94">
        <v>0</v>
      </c>
      <c r="V15" s="94">
        <v>0</v>
      </c>
      <c r="W15" s="94">
        <v>0.05395524769150316</v>
      </c>
      <c r="X15" s="94">
        <v>0.0434749077392257</v>
      </c>
      <c r="Y15" s="94">
        <v>0.22587173679069947</v>
      </c>
      <c r="Z15" s="94">
        <v>0</v>
      </c>
      <c r="AA15" s="94">
        <v>0.6335366181960429</v>
      </c>
      <c r="AB15" s="94">
        <v>0.02669529054144054</v>
      </c>
      <c r="AC15" s="94">
        <v>0.27166158250132405</v>
      </c>
      <c r="AD15" s="94">
        <v>0.14332007233034655</v>
      </c>
      <c r="AE15" s="94">
        <v>0.1090897569166183</v>
      </c>
      <c r="AF15" s="94">
        <v>0.00893758630427034</v>
      </c>
      <c r="AG15" s="94">
        <v>0.4440384090873888</v>
      </c>
      <c r="AH15" s="94">
        <v>0.0204731398416488</v>
      </c>
      <c r="AI15" s="94">
        <v>0.0650420384461867</v>
      </c>
      <c r="AJ15" s="94">
        <v>0.03432159033148115</v>
      </c>
      <c r="AK15" s="94">
        <v>0.6562109602337389</v>
      </c>
      <c r="AL15" s="115">
        <v>0.010916417824254034</v>
      </c>
      <c r="AM15" s="52"/>
      <c r="AN15" s="116">
        <f t="shared" si="1"/>
        <v>5</v>
      </c>
      <c r="AO15" s="100">
        <f t="shared" si="2"/>
        <v>39666</v>
      </c>
      <c r="AP15" s="101">
        <f t="shared" si="3"/>
        <v>0.3819444444444444</v>
      </c>
      <c r="AQ15" s="100">
        <f t="shared" si="4"/>
        <v>39668</v>
      </c>
      <c r="AR15" s="101">
        <f t="shared" si="5"/>
        <v>0.4166666666666667</v>
      </c>
      <c r="AS15" s="134">
        <f t="shared" si="6"/>
        <v>25.70423291485232</v>
      </c>
      <c r="AT15" s="96">
        <f t="shared" si="7"/>
        <v>37.20691111762248</v>
      </c>
      <c r="AU15" s="96">
        <f t="shared" si="8"/>
        <v>17.059263748100506</v>
      </c>
      <c r="AV15" s="96">
        <f t="shared" si="9"/>
        <v>157.1050948362299</v>
      </c>
      <c r="AW15" s="96">
        <f t="shared" si="10"/>
        <v>59.97318887722793</v>
      </c>
      <c r="AX15" s="96">
        <f t="shared" si="11"/>
        <v>7.408059077544447</v>
      </c>
      <c r="AY15" s="96">
        <f t="shared" si="12"/>
        <v>0</v>
      </c>
      <c r="AZ15" s="135">
        <f t="shared" si="13"/>
        <v>106.99009429331119</v>
      </c>
      <c r="BA15" s="135">
        <f t="shared" si="14"/>
        <v>4.622815599947093</v>
      </c>
      <c r="BB15" s="135">
        <f t="shared" si="15"/>
        <v>3.5008208924353967</v>
      </c>
      <c r="BC15" s="135">
        <f t="shared" si="16"/>
        <v>0</v>
      </c>
      <c r="BD15" s="136">
        <f t="shared" si="17"/>
        <v>0.9961519217721538</v>
      </c>
      <c r="BF15" s="112">
        <f t="shared" si="18"/>
        <v>31.548370972236977</v>
      </c>
      <c r="BG15" s="113">
        <f t="shared" si="19"/>
        <v>1.9484723118613536</v>
      </c>
      <c r="BH15" s="113">
        <f t="shared" si="20"/>
        <v>0</v>
      </c>
      <c r="BI15" s="113">
        <f t="shared" si="21"/>
        <v>28.140601227906647</v>
      </c>
      <c r="BJ15" s="113">
        <f t="shared" si="22"/>
        <v>1.2158958379045945</v>
      </c>
      <c r="BK15" s="113">
        <f t="shared" si="23"/>
        <v>0.920788091225262</v>
      </c>
      <c r="BL15" s="113">
        <f t="shared" si="24"/>
        <v>0</v>
      </c>
      <c r="BM15" s="113">
        <f t="shared" si="25"/>
        <v>0.522971055502867</v>
      </c>
      <c r="BN15" s="113">
        <f t="shared" si="26"/>
        <v>33.49684328409833</v>
      </c>
      <c r="BO15" s="113">
        <f t="shared" si="27"/>
        <v>30.80025621253937</v>
      </c>
      <c r="BP15" s="113">
        <f t="shared" si="28"/>
        <v>64.2970994966377</v>
      </c>
      <c r="BQ15" s="113">
        <f t="shared" si="29"/>
        <v>-4.193948238209369</v>
      </c>
      <c r="BR15" s="113">
        <f t="shared" si="30"/>
        <v>15</v>
      </c>
      <c r="BS15" s="114" t="str">
        <f t="shared" si="31"/>
        <v>○</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34" t="e">
        <f t="shared" si="6"/>
        <v>#DIV/0!</v>
      </c>
      <c r="AT16" s="96" t="e">
        <f t="shared" si="7"/>
        <v>#DIV/0!</v>
      </c>
      <c r="AU16" s="96" t="e">
        <f t="shared" si="8"/>
        <v>#DIV/0!</v>
      </c>
      <c r="AV16" s="96" t="e">
        <f t="shared" si="9"/>
        <v>#DIV/0!</v>
      </c>
      <c r="AW16" s="96" t="e">
        <f t="shared" si="10"/>
        <v>#DIV/0!</v>
      </c>
      <c r="AX16" s="96" t="e">
        <f t="shared" si="11"/>
        <v>#DIV/0!</v>
      </c>
      <c r="AY16" s="96" t="e">
        <f t="shared" si="12"/>
        <v>#DIV/0!</v>
      </c>
      <c r="AZ16" s="135" t="e">
        <f t="shared" si="13"/>
        <v>#DIV/0!</v>
      </c>
      <c r="BA16" s="135" t="e">
        <f t="shared" si="14"/>
        <v>#DIV/0!</v>
      </c>
      <c r="BB16" s="135" t="e">
        <f t="shared" si="15"/>
        <v>#DIV/0!</v>
      </c>
      <c r="BC16" s="135" t="e">
        <f t="shared" si="16"/>
        <v>#DIV/0!</v>
      </c>
      <c r="BD16" s="136" t="e">
        <f t="shared" si="17"/>
        <v>#DIV/0!</v>
      </c>
      <c r="BF16" s="112">
        <f t="shared" si="18"/>
        <v>0</v>
      </c>
      <c r="BG16" s="113">
        <f t="shared" si="19"/>
        <v>0</v>
      </c>
      <c r="BH16" s="113">
        <f t="shared" si="20"/>
        <v>0</v>
      </c>
      <c r="BI16" s="113">
        <f t="shared" si="21"/>
        <v>0</v>
      </c>
      <c r="BJ16" s="113">
        <f t="shared" si="22"/>
        <v>0</v>
      </c>
      <c r="BK16" s="113">
        <f t="shared" si="23"/>
        <v>0</v>
      </c>
      <c r="BL16" s="113">
        <f t="shared" si="24"/>
        <v>0</v>
      </c>
      <c r="BM16" s="113">
        <f t="shared" si="25"/>
        <v>0</v>
      </c>
      <c r="BN16" s="113">
        <f t="shared" si="26"/>
        <v>0</v>
      </c>
      <c r="BO16" s="113">
        <f t="shared" si="27"/>
        <v>0</v>
      </c>
      <c r="BP16" s="113">
        <f t="shared" si="28"/>
        <v>0</v>
      </c>
      <c r="BQ16" s="113" t="e">
        <f t="shared" si="29"/>
        <v>#DIV/0!</v>
      </c>
      <c r="BR16" s="113">
        <f t="shared" si="30"/>
        <v>30</v>
      </c>
      <c r="BS16" s="114" t="e">
        <f t="shared" si="31"/>
        <v>#DIV/0!</v>
      </c>
    </row>
    <row r="17" spans="1:71" s="46" customFormat="1" ht="15" customHeight="1">
      <c r="A17" s="91"/>
      <c r="B17" s="92"/>
      <c r="C17" s="93"/>
      <c r="D17" s="92"/>
      <c r="E17" s="93"/>
      <c r="F17" s="94"/>
      <c r="G17" s="95"/>
      <c r="H17" s="96">
        <f t="shared" si="0"/>
        <v>0</v>
      </c>
      <c r="I17" s="97"/>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115"/>
      <c r="AM17" s="52"/>
      <c r="AN17" s="116">
        <f t="shared" si="1"/>
        <v>0</v>
      </c>
      <c r="AO17" s="100">
        <f t="shared" si="2"/>
        <v>0</v>
      </c>
      <c r="AP17" s="101">
        <f t="shared" si="3"/>
        <v>0</v>
      </c>
      <c r="AQ17" s="100">
        <f t="shared" si="4"/>
        <v>0</v>
      </c>
      <c r="AR17" s="101">
        <f t="shared" si="5"/>
        <v>0</v>
      </c>
      <c r="AS17" s="134" t="e">
        <f t="shared" si="6"/>
        <v>#DIV/0!</v>
      </c>
      <c r="AT17" s="96" t="e">
        <f t="shared" si="7"/>
        <v>#DIV/0!</v>
      </c>
      <c r="AU17" s="96" t="e">
        <f t="shared" si="8"/>
        <v>#DIV/0!</v>
      </c>
      <c r="AV17" s="96" t="e">
        <f t="shared" si="9"/>
        <v>#DIV/0!</v>
      </c>
      <c r="AW17" s="96" t="e">
        <f t="shared" si="10"/>
        <v>#DIV/0!</v>
      </c>
      <c r="AX17" s="96" t="e">
        <f t="shared" si="11"/>
        <v>#DIV/0!</v>
      </c>
      <c r="AY17" s="96" t="e">
        <f t="shared" si="12"/>
        <v>#DIV/0!</v>
      </c>
      <c r="AZ17" s="135" t="e">
        <f t="shared" si="13"/>
        <v>#DIV/0!</v>
      </c>
      <c r="BA17" s="135" t="e">
        <f t="shared" si="14"/>
        <v>#DIV/0!</v>
      </c>
      <c r="BB17" s="135" t="e">
        <f t="shared" si="15"/>
        <v>#DIV/0!</v>
      </c>
      <c r="BC17" s="135" t="e">
        <f t="shared" si="16"/>
        <v>#DIV/0!</v>
      </c>
      <c r="BD17" s="136" t="e">
        <f t="shared" si="17"/>
        <v>#DIV/0!</v>
      </c>
      <c r="BF17" s="112">
        <f t="shared" si="18"/>
        <v>0</v>
      </c>
      <c r="BG17" s="113">
        <f t="shared" si="19"/>
        <v>0</v>
      </c>
      <c r="BH17" s="113">
        <f t="shared" si="20"/>
        <v>0</v>
      </c>
      <c r="BI17" s="113">
        <f t="shared" si="21"/>
        <v>0</v>
      </c>
      <c r="BJ17" s="113">
        <f t="shared" si="22"/>
        <v>0</v>
      </c>
      <c r="BK17" s="113">
        <f t="shared" si="23"/>
        <v>0</v>
      </c>
      <c r="BL17" s="113">
        <f t="shared" si="24"/>
        <v>0</v>
      </c>
      <c r="BM17" s="113">
        <f t="shared" si="25"/>
        <v>0</v>
      </c>
      <c r="BN17" s="113">
        <f t="shared" si="26"/>
        <v>0</v>
      </c>
      <c r="BO17" s="113">
        <f t="shared" si="27"/>
        <v>0</v>
      </c>
      <c r="BP17" s="113">
        <f t="shared" si="28"/>
        <v>0</v>
      </c>
      <c r="BQ17" s="113" t="e">
        <f t="shared" si="29"/>
        <v>#DIV/0!</v>
      </c>
      <c r="BR17" s="113">
        <f t="shared" si="30"/>
        <v>30</v>
      </c>
      <c r="BS17" s="114" t="e">
        <f t="shared" si="31"/>
        <v>#DIV/0!</v>
      </c>
    </row>
    <row r="18" spans="1:71" s="46" customFormat="1" ht="15" customHeight="1">
      <c r="A18" s="91"/>
      <c r="B18" s="92"/>
      <c r="C18" s="93"/>
      <c r="D18" s="92"/>
      <c r="E18" s="93"/>
      <c r="F18" s="94"/>
      <c r="G18" s="95"/>
      <c r="H18" s="96">
        <f t="shared" si="0"/>
        <v>0</v>
      </c>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t="shared" si="7"/>
        <v>#DIV/0!</v>
      </c>
      <c r="AU18" s="96" t="e">
        <f t="shared" si="8"/>
        <v>#DIV/0!</v>
      </c>
      <c r="AV18" s="96" t="e">
        <f t="shared" si="9"/>
        <v>#DIV/0!</v>
      </c>
      <c r="AW18" s="96" t="e">
        <f t="shared" si="10"/>
        <v>#DIV/0!</v>
      </c>
      <c r="AX18" s="96" t="e">
        <f t="shared" si="11"/>
        <v>#DIV/0!</v>
      </c>
      <c r="AY18" s="96" t="e">
        <f t="shared" si="12"/>
        <v>#DIV/0!</v>
      </c>
      <c r="AZ18" s="135" t="e">
        <f t="shared" si="13"/>
        <v>#DIV/0!</v>
      </c>
      <c r="BA18" s="135" t="e">
        <f t="shared" si="14"/>
        <v>#DIV/0!</v>
      </c>
      <c r="BB18" s="135" t="e">
        <f t="shared" si="15"/>
        <v>#DIV/0!</v>
      </c>
      <c r="BC18" s="135" t="e">
        <f t="shared" si="16"/>
        <v>#DIV/0!</v>
      </c>
      <c r="BD18" s="136" t="e">
        <f t="shared" si="17"/>
        <v>#DIV/0!</v>
      </c>
      <c r="BF18" s="112">
        <f t="shared" si="18"/>
        <v>0</v>
      </c>
      <c r="BG18" s="113">
        <f t="shared" si="19"/>
        <v>0</v>
      </c>
      <c r="BH18" s="113">
        <f t="shared" si="20"/>
        <v>0</v>
      </c>
      <c r="BI18" s="113">
        <f t="shared" si="21"/>
        <v>0</v>
      </c>
      <c r="BJ18" s="113">
        <f t="shared" si="22"/>
        <v>0</v>
      </c>
      <c r="BK18" s="113">
        <f t="shared" si="23"/>
        <v>0</v>
      </c>
      <c r="BL18" s="113">
        <f t="shared" si="24"/>
        <v>0</v>
      </c>
      <c r="BM18" s="113">
        <f t="shared" si="25"/>
        <v>0</v>
      </c>
      <c r="BN18" s="113">
        <f t="shared" si="26"/>
        <v>0</v>
      </c>
      <c r="BO18" s="113">
        <f t="shared" si="27"/>
        <v>0</v>
      </c>
      <c r="BP18" s="113">
        <f t="shared" si="28"/>
        <v>0</v>
      </c>
      <c r="BQ18" s="113" t="e">
        <f t="shared" si="29"/>
        <v>#DIV/0!</v>
      </c>
      <c r="BR18" s="113">
        <f t="shared" si="30"/>
        <v>30</v>
      </c>
      <c r="BS18" s="114" t="e">
        <f t="shared" si="31"/>
        <v>#DIV/0!</v>
      </c>
    </row>
    <row r="19" spans="1:71" s="46" customFormat="1" ht="15" customHeight="1">
      <c r="A19" s="91"/>
      <c r="B19" s="92"/>
      <c r="C19" s="93"/>
      <c r="D19" s="92"/>
      <c r="E19" s="93"/>
      <c r="F19" s="94"/>
      <c r="G19" s="95"/>
      <c r="H19" s="96">
        <f t="shared" si="0"/>
        <v>0</v>
      </c>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7"/>
        <v>#DIV/0!</v>
      </c>
      <c r="AU19" s="96" t="e">
        <f t="shared" si="8"/>
        <v>#DIV/0!</v>
      </c>
      <c r="AV19" s="96" t="e">
        <f t="shared" si="9"/>
        <v>#DIV/0!</v>
      </c>
      <c r="AW19" s="96" t="e">
        <f t="shared" si="10"/>
        <v>#DIV/0!</v>
      </c>
      <c r="AX19" s="96" t="e">
        <f t="shared" si="11"/>
        <v>#DIV/0!</v>
      </c>
      <c r="AY19" s="96" t="e">
        <f t="shared" si="12"/>
        <v>#DIV/0!</v>
      </c>
      <c r="AZ19" s="135" t="e">
        <f t="shared" si="13"/>
        <v>#DIV/0!</v>
      </c>
      <c r="BA19" s="135" t="e">
        <f t="shared" si="14"/>
        <v>#DIV/0!</v>
      </c>
      <c r="BB19" s="135" t="e">
        <f t="shared" si="15"/>
        <v>#DIV/0!</v>
      </c>
      <c r="BC19" s="135" t="e">
        <f t="shared" si="16"/>
        <v>#DIV/0!</v>
      </c>
      <c r="BD19" s="136" t="e">
        <f t="shared" si="17"/>
        <v>#DIV/0!</v>
      </c>
      <c r="BF19" s="112">
        <f t="shared" si="18"/>
        <v>0</v>
      </c>
      <c r="BG19" s="113">
        <f t="shared" si="19"/>
        <v>0</v>
      </c>
      <c r="BH19" s="113">
        <f t="shared" si="20"/>
        <v>0</v>
      </c>
      <c r="BI19" s="113">
        <f t="shared" si="21"/>
        <v>0</v>
      </c>
      <c r="BJ19" s="113">
        <f t="shared" si="22"/>
        <v>0</v>
      </c>
      <c r="BK19" s="113">
        <f t="shared" si="23"/>
        <v>0</v>
      </c>
      <c r="BL19" s="113">
        <f t="shared" si="24"/>
        <v>0</v>
      </c>
      <c r="BM19" s="113">
        <f t="shared" si="25"/>
        <v>0</v>
      </c>
      <c r="BN19" s="113">
        <f t="shared" si="26"/>
        <v>0</v>
      </c>
      <c r="BO19" s="113">
        <f t="shared" si="27"/>
        <v>0</v>
      </c>
      <c r="BP19" s="113">
        <f t="shared" si="28"/>
        <v>0</v>
      </c>
      <c r="BQ19" s="113" t="e">
        <f t="shared" si="29"/>
        <v>#DIV/0!</v>
      </c>
      <c r="BR19" s="113">
        <f t="shared" si="30"/>
        <v>30</v>
      </c>
      <c r="BS19" s="114" t="e">
        <f t="shared" si="31"/>
        <v>#DIV/0!</v>
      </c>
    </row>
    <row r="20" spans="1:71" s="46" customFormat="1" ht="15" customHeight="1">
      <c r="A20" s="91"/>
      <c r="B20" s="92"/>
      <c r="C20" s="93"/>
      <c r="D20" s="92"/>
      <c r="E20" s="93"/>
      <c r="F20" s="94"/>
      <c r="G20" s="95"/>
      <c r="H20" s="96">
        <f t="shared" si="0"/>
        <v>0</v>
      </c>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7"/>
        <v>#DIV/0!</v>
      </c>
      <c r="AU20" s="96" t="e">
        <f t="shared" si="8"/>
        <v>#DIV/0!</v>
      </c>
      <c r="AV20" s="96" t="e">
        <f t="shared" si="9"/>
        <v>#DIV/0!</v>
      </c>
      <c r="AW20" s="96" t="e">
        <f t="shared" si="10"/>
        <v>#DIV/0!</v>
      </c>
      <c r="AX20" s="96" t="e">
        <f t="shared" si="11"/>
        <v>#DIV/0!</v>
      </c>
      <c r="AY20" s="96" t="e">
        <f t="shared" si="12"/>
        <v>#DIV/0!</v>
      </c>
      <c r="AZ20" s="135" t="e">
        <f t="shared" si="13"/>
        <v>#DIV/0!</v>
      </c>
      <c r="BA20" s="135" t="e">
        <f t="shared" si="14"/>
        <v>#DIV/0!</v>
      </c>
      <c r="BB20" s="135" t="e">
        <f t="shared" si="15"/>
        <v>#DIV/0!</v>
      </c>
      <c r="BC20" s="135" t="e">
        <f t="shared" si="16"/>
        <v>#DIV/0!</v>
      </c>
      <c r="BD20" s="136" t="e">
        <f t="shared" si="17"/>
        <v>#DIV/0!</v>
      </c>
      <c r="BF20" s="112">
        <f t="shared" si="18"/>
        <v>0</v>
      </c>
      <c r="BG20" s="113">
        <f t="shared" si="19"/>
        <v>0</v>
      </c>
      <c r="BH20" s="113">
        <f t="shared" si="20"/>
        <v>0</v>
      </c>
      <c r="BI20" s="113">
        <f t="shared" si="21"/>
        <v>0</v>
      </c>
      <c r="BJ20" s="113">
        <f t="shared" si="22"/>
        <v>0</v>
      </c>
      <c r="BK20" s="113">
        <f t="shared" si="23"/>
        <v>0</v>
      </c>
      <c r="BL20" s="113">
        <f t="shared" si="24"/>
        <v>0</v>
      </c>
      <c r="BM20" s="113">
        <f t="shared" si="25"/>
        <v>0</v>
      </c>
      <c r="BN20" s="113">
        <f t="shared" si="26"/>
        <v>0</v>
      </c>
      <c r="BO20" s="113">
        <f t="shared" si="27"/>
        <v>0</v>
      </c>
      <c r="BP20" s="113">
        <f t="shared" si="28"/>
        <v>0</v>
      </c>
      <c r="BQ20" s="113" t="e">
        <f t="shared" si="29"/>
        <v>#DIV/0!</v>
      </c>
      <c r="BR20" s="113">
        <f t="shared" si="30"/>
        <v>30</v>
      </c>
      <c r="BS20" s="114" t="e">
        <f t="shared" si="31"/>
        <v>#DIV/0!</v>
      </c>
    </row>
    <row r="21" spans="1:71" s="46" customFormat="1" ht="15" customHeight="1">
      <c r="A21" s="91"/>
      <c r="B21" s="92"/>
      <c r="C21" s="93"/>
      <c r="D21" s="92"/>
      <c r="E21" s="93"/>
      <c r="F21" s="94"/>
      <c r="G21" s="95"/>
      <c r="H21" s="96">
        <f t="shared" si="0"/>
        <v>0</v>
      </c>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7"/>
        <v>#DIV/0!</v>
      </c>
      <c r="AU21" s="96" t="e">
        <f t="shared" si="8"/>
        <v>#DIV/0!</v>
      </c>
      <c r="AV21" s="96" t="e">
        <f t="shared" si="9"/>
        <v>#DIV/0!</v>
      </c>
      <c r="AW21" s="96" t="e">
        <f t="shared" si="10"/>
        <v>#DIV/0!</v>
      </c>
      <c r="AX21" s="96" t="e">
        <f t="shared" si="11"/>
        <v>#DIV/0!</v>
      </c>
      <c r="AY21" s="96" t="e">
        <f t="shared" si="12"/>
        <v>#DIV/0!</v>
      </c>
      <c r="AZ21" s="135" t="e">
        <f t="shared" si="13"/>
        <v>#DIV/0!</v>
      </c>
      <c r="BA21" s="135" t="e">
        <f t="shared" si="14"/>
        <v>#DIV/0!</v>
      </c>
      <c r="BB21" s="135" t="e">
        <f t="shared" si="15"/>
        <v>#DIV/0!</v>
      </c>
      <c r="BC21" s="135" t="e">
        <f t="shared" si="16"/>
        <v>#DIV/0!</v>
      </c>
      <c r="BD21" s="136" t="e">
        <f t="shared" si="17"/>
        <v>#DIV/0!</v>
      </c>
      <c r="BF21" s="112">
        <f t="shared" si="18"/>
        <v>0</v>
      </c>
      <c r="BG21" s="113">
        <f t="shared" si="19"/>
        <v>0</v>
      </c>
      <c r="BH21" s="113">
        <f t="shared" si="20"/>
        <v>0</v>
      </c>
      <c r="BI21" s="113">
        <f t="shared" si="21"/>
        <v>0</v>
      </c>
      <c r="BJ21" s="113">
        <f t="shared" si="22"/>
        <v>0</v>
      </c>
      <c r="BK21" s="113">
        <f t="shared" si="23"/>
        <v>0</v>
      </c>
      <c r="BL21" s="113">
        <f t="shared" si="24"/>
        <v>0</v>
      </c>
      <c r="BM21" s="113">
        <f t="shared" si="25"/>
        <v>0</v>
      </c>
      <c r="BN21" s="113">
        <f t="shared" si="26"/>
        <v>0</v>
      </c>
      <c r="BO21" s="113">
        <f t="shared" si="27"/>
        <v>0</v>
      </c>
      <c r="BP21" s="113">
        <f t="shared" si="28"/>
        <v>0</v>
      </c>
      <c r="BQ21" s="113" t="e">
        <f t="shared" si="29"/>
        <v>#DIV/0!</v>
      </c>
      <c r="BR21" s="113">
        <f t="shared" si="30"/>
        <v>30</v>
      </c>
      <c r="BS21" s="114" t="e">
        <f t="shared" si="31"/>
        <v>#DIV/0!</v>
      </c>
    </row>
    <row r="22" spans="1:71" s="46" customFormat="1" ht="15" customHeight="1">
      <c r="A22" s="91"/>
      <c r="B22" s="92"/>
      <c r="C22" s="93"/>
      <c r="D22" s="92"/>
      <c r="E22" s="93"/>
      <c r="F22" s="94"/>
      <c r="G22" s="95"/>
      <c r="H22" s="96">
        <f t="shared" si="0"/>
        <v>0</v>
      </c>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7"/>
        <v>#DIV/0!</v>
      </c>
      <c r="AU22" s="96" t="e">
        <f t="shared" si="8"/>
        <v>#DIV/0!</v>
      </c>
      <c r="AV22" s="96" t="e">
        <f t="shared" si="9"/>
        <v>#DIV/0!</v>
      </c>
      <c r="AW22" s="96" t="e">
        <f t="shared" si="10"/>
        <v>#DIV/0!</v>
      </c>
      <c r="AX22" s="96" t="e">
        <f t="shared" si="11"/>
        <v>#DIV/0!</v>
      </c>
      <c r="AY22" s="96" t="e">
        <f t="shared" si="12"/>
        <v>#DIV/0!</v>
      </c>
      <c r="AZ22" s="135" t="e">
        <f t="shared" si="13"/>
        <v>#DIV/0!</v>
      </c>
      <c r="BA22" s="135" t="e">
        <f t="shared" si="14"/>
        <v>#DIV/0!</v>
      </c>
      <c r="BB22" s="135" t="e">
        <f t="shared" si="15"/>
        <v>#DIV/0!</v>
      </c>
      <c r="BC22" s="135" t="e">
        <f t="shared" si="16"/>
        <v>#DIV/0!</v>
      </c>
      <c r="BD22" s="136" t="e">
        <f t="shared" si="17"/>
        <v>#DIV/0!</v>
      </c>
      <c r="BF22" s="112">
        <f t="shared" si="18"/>
        <v>0</v>
      </c>
      <c r="BG22" s="113">
        <f t="shared" si="19"/>
        <v>0</v>
      </c>
      <c r="BH22" s="113">
        <f t="shared" si="20"/>
        <v>0</v>
      </c>
      <c r="BI22" s="113">
        <f t="shared" si="21"/>
        <v>0</v>
      </c>
      <c r="BJ22" s="113">
        <f t="shared" si="22"/>
        <v>0</v>
      </c>
      <c r="BK22" s="113">
        <f t="shared" si="23"/>
        <v>0</v>
      </c>
      <c r="BL22" s="113">
        <f t="shared" si="24"/>
        <v>0</v>
      </c>
      <c r="BM22" s="113">
        <f t="shared" si="25"/>
        <v>0</v>
      </c>
      <c r="BN22" s="113">
        <f t="shared" si="26"/>
        <v>0</v>
      </c>
      <c r="BO22" s="113">
        <f t="shared" si="27"/>
        <v>0</v>
      </c>
      <c r="BP22" s="113">
        <f t="shared" si="28"/>
        <v>0</v>
      </c>
      <c r="BQ22" s="113" t="e">
        <f t="shared" si="29"/>
        <v>#DIV/0!</v>
      </c>
      <c r="BR22" s="113">
        <f t="shared" si="30"/>
        <v>30</v>
      </c>
      <c r="BS22" s="114" t="e">
        <f t="shared" si="31"/>
        <v>#DIV/0!</v>
      </c>
    </row>
    <row r="23" spans="1:71" s="46" customFormat="1" ht="15" customHeight="1">
      <c r="A23" s="91"/>
      <c r="B23" s="92"/>
      <c r="C23" s="93"/>
      <c r="D23" s="92"/>
      <c r="E23" s="93"/>
      <c r="F23" s="94"/>
      <c r="G23" s="95"/>
      <c r="H23" s="96">
        <f t="shared" si="0"/>
        <v>0</v>
      </c>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7"/>
        <v>#DIV/0!</v>
      </c>
      <c r="AU23" s="96" t="e">
        <f t="shared" si="8"/>
        <v>#DIV/0!</v>
      </c>
      <c r="AV23" s="96" t="e">
        <f t="shared" si="9"/>
        <v>#DIV/0!</v>
      </c>
      <c r="AW23" s="96" t="e">
        <f t="shared" si="10"/>
        <v>#DIV/0!</v>
      </c>
      <c r="AX23" s="96" t="e">
        <f t="shared" si="11"/>
        <v>#DIV/0!</v>
      </c>
      <c r="AY23" s="96" t="e">
        <f t="shared" si="12"/>
        <v>#DIV/0!</v>
      </c>
      <c r="AZ23" s="135" t="e">
        <f t="shared" si="13"/>
        <v>#DIV/0!</v>
      </c>
      <c r="BA23" s="135" t="e">
        <f t="shared" si="14"/>
        <v>#DIV/0!</v>
      </c>
      <c r="BB23" s="135" t="e">
        <f t="shared" si="15"/>
        <v>#DIV/0!</v>
      </c>
      <c r="BC23" s="135" t="e">
        <f t="shared" si="16"/>
        <v>#DIV/0!</v>
      </c>
      <c r="BD23" s="136" t="e">
        <f t="shared" si="17"/>
        <v>#DIV/0!</v>
      </c>
      <c r="BF23" s="112">
        <f t="shared" si="18"/>
        <v>0</v>
      </c>
      <c r="BG23" s="113">
        <f t="shared" si="19"/>
        <v>0</v>
      </c>
      <c r="BH23" s="113">
        <f t="shared" si="20"/>
        <v>0</v>
      </c>
      <c r="BI23" s="113">
        <f t="shared" si="21"/>
        <v>0</v>
      </c>
      <c r="BJ23" s="113">
        <f t="shared" si="22"/>
        <v>0</v>
      </c>
      <c r="BK23" s="113">
        <f t="shared" si="23"/>
        <v>0</v>
      </c>
      <c r="BL23" s="113">
        <f t="shared" si="24"/>
        <v>0</v>
      </c>
      <c r="BM23" s="113">
        <f t="shared" si="25"/>
        <v>0</v>
      </c>
      <c r="BN23" s="113">
        <f t="shared" si="26"/>
        <v>0</v>
      </c>
      <c r="BO23" s="113">
        <f t="shared" si="27"/>
        <v>0</v>
      </c>
      <c r="BP23" s="113">
        <f t="shared" si="28"/>
        <v>0</v>
      </c>
      <c r="BQ23" s="113" t="e">
        <f t="shared" si="29"/>
        <v>#DIV/0!</v>
      </c>
      <c r="BR23" s="113">
        <f t="shared" si="30"/>
        <v>30</v>
      </c>
      <c r="BS23" s="114" t="e">
        <f t="shared" si="31"/>
        <v>#DIV/0!</v>
      </c>
    </row>
    <row r="24" spans="1:71" s="46" customFormat="1" ht="15" customHeight="1">
      <c r="A24" s="91"/>
      <c r="B24" s="92"/>
      <c r="C24" s="93"/>
      <c r="D24" s="92"/>
      <c r="E24" s="93"/>
      <c r="F24" s="94"/>
      <c r="G24" s="95"/>
      <c r="H24" s="96">
        <f t="shared" si="0"/>
        <v>0</v>
      </c>
      <c r="I24" s="97"/>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115"/>
      <c r="AM24" s="52"/>
      <c r="AN24" s="116">
        <f t="shared" si="1"/>
        <v>0</v>
      </c>
      <c r="AO24" s="100">
        <f t="shared" si="2"/>
        <v>0</v>
      </c>
      <c r="AP24" s="101">
        <f t="shared" si="3"/>
        <v>0</v>
      </c>
      <c r="AQ24" s="100">
        <f t="shared" si="4"/>
        <v>0</v>
      </c>
      <c r="AR24" s="101">
        <f t="shared" si="5"/>
        <v>0</v>
      </c>
      <c r="AS24" s="134" t="e">
        <f t="shared" si="6"/>
        <v>#DIV/0!</v>
      </c>
      <c r="AT24" s="96" t="e">
        <f t="shared" si="7"/>
        <v>#DIV/0!</v>
      </c>
      <c r="AU24" s="96" t="e">
        <f t="shared" si="8"/>
        <v>#DIV/0!</v>
      </c>
      <c r="AV24" s="96" t="e">
        <f t="shared" si="9"/>
        <v>#DIV/0!</v>
      </c>
      <c r="AW24" s="96" t="e">
        <f t="shared" si="10"/>
        <v>#DIV/0!</v>
      </c>
      <c r="AX24" s="96" t="e">
        <f t="shared" si="11"/>
        <v>#DIV/0!</v>
      </c>
      <c r="AY24" s="96" t="e">
        <f t="shared" si="12"/>
        <v>#DIV/0!</v>
      </c>
      <c r="AZ24" s="135" t="e">
        <f t="shared" si="13"/>
        <v>#DIV/0!</v>
      </c>
      <c r="BA24" s="135" t="e">
        <f t="shared" si="14"/>
        <v>#DIV/0!</v>
      </c>
      <c r="BB24" s="135" t="e">
        <f t="shared" si="15"/>
        <v>#DIV/0!</v>
      </c>
      <c r="BC24" s="135" t="e">
        <f t="shared" si="16"/>
        <v>#DIV/0!</v>
      </c>
      <c r="BD24" s="136" t="e">
        <f t="shared" si="17"/>
        <v>#DIV/0!</v>
      </c>
      <c r="BF24" s="112">
        <f t="shared" si="18"/>
        <v>0</v>
      </c>
      <c r="BG24" s="113">
        <f t="shared" si="19"/>
        <v>0</v>
      </c>
      <c r="BH24" s="113">
        <f t="shared" si="20"/>
        <v>0</v>
      </c>
      <c r="BI24" s="113">
        <f t="shared" si="21"/>
        <v>0</v>
      </c>
      <c r="BJ24" s="113">
        <f t="shared" si="22"/>
        <v>0</v>
      </c>
      <c r="BK24" s="113">
        <f t="shared" si="23"/>
        <v>0</v>
      </c>
      <c r="BL24" s="113">
        <f t="shared" si="24"/>
        <v>0</v>
      </c>
      <c r="BM24" s="113">
        <f t="shared" si="25"/>
        <v>0</v>
      </c>
      <c r="BN24" s="113">
        <f t="shared" si="26"/>
        <v>0</v>
      </c>
      <c r="BO24" s="113">
        <f t="shared" si="27"/>
        <v>0</v>
      </c>
      <c r="BP24" s="113">
        <f t="shared" si="28"/>
        <v>0</v>
      </c>
      <c r="BQ24" s="113" t="e">
        <f t="shared" si="29"/>
        <v>#DIV/0!</v>
      </c>
      <c r="BR24" s="113">
        <f t="shared" si="30"/>
        <v>30</v>
      </c>
      <c r="BS24" s="114" t="e">
        <f t="shared" si="31"/>
        <v>#DIV/0!</v>
      </c>
    </row>
    <row r="25" spans="1:71" s="46" customFormat="1" ht="15" customHeight="1">
      <c r="A25" s="91"/>
      <c r="B25" s="92"/>
      <c r="C25" s="93"/>
      <c r="D25" s="92"/>
      <c r="E25" s="93"/>
      <c r="F25" s="94"/>
      <c r="G25" s="95"/>
      <c r="H25" s="96">
        <f t="shared" si="0"/>
        <v>0</v>
      </c>
      <c r="I25" s="97"/>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115"/>
      <c r="AM25" s="52"/>
      <c r="AN25" s="116">
        <f t="shared" si="1"/>
        <v>0</v>
      </c>
      <c r="AO25" s="100">
        <f t="shared" si="2"/>
        <v>0</v>
      </c>
      <c r="AP25" s="101">
        <f t="shared" si="3"/>
        <v>0</v>
      </c>
      <c r="AQ25" s="100">
        <f t="shared" si="4"/>
        <v>0</v>
      </c>
      <c r="AR25" s="101">
        <f t="shared" si="5"/>
        <v>0</v>
      </c>
      <c r="AS25" s="134" t="e">
        <f t="shared" si="6"/>
        <v>#DIV/0!</v>
      </c>
      <c r="AT25" s="96" t="e">
        <f t="shared" si="7"/>
        <v>#DIV/0!</v>
      </c>
      <c r="AU25" s="96" t="e">
        <f t="shared" si="8"/>
        <v>#DIV/0!</v>
      </c>
      <c r="AV25" s="96" t="e">
        <f t="shared" si="9"/>
        <v>#DIV/0!</v>
      </c>
      <c r="AW25" s="96" t="e">
        <f t="shared" si="10"/>
        <v>#DIV/0!</v>
      </c>
      <c r="AX25" s="96" t="e">
        <f t="shared" si="11"/>
        <v>#DIV/0!</v>
      </c>
      <c r="AY25" s="96" t="e">
        <f t="shared" si="12"/>
        <v>#DIV/0!</v>
      </c>
      <c r="AZ25" s="135" t="e">
        <f t="shared" si="13"/>
        <v>#DIV/0!</v>
      </c>
      <c r="BA25" s="135" t="e">
        <f t="shared" si="14"/>
        <v>#DIV/0!</v>
      </c>
      <c r="BB25" s="135" t="e">
        <f t="shared" si="15"/>
        <v>#DIV/0!</v>
      </c>
      <c r="BC25" s="135" t="e">
        <f t="shared" si="16"/>
        <v>#DIV/0!</v>
      </c>
      <c r="BD25" s="136" t="e">
        <f t="shared" si="17"/>
        <v>#DIV/0!</v>
      </c>
      <c r="BF25" s="112">
        <f t="shared" si="18"/>
        <v>0</v>
      </c>
      <c r="BG25" s="113">
        <f t="shared" si="19"/>
        <v>0</v>
      </c>
      <c r="BH25" s="113">
        <f t="shared" si="20"/>
        <v>0</v>
      </c>
      <c r="BI25" s="113">
        <f t="shared" si="21"/>
        <v>0</v>
      </c>
      <c r="BJ25" s="113">
        <f t="shared" si="22"/>
        <v>0</v>
      </c>
      <c r="BK25" s="113">
        <f t="shared" si="23"/>
        <v>0</v>
      </c>
      <c r="BL25" s="113">
        <f t="shared" si="24"/>
        <v>0</v>
      </c>
      <c r="BM25" s="113">
        <f t="shared" si="25"/>
        <v>0</v>
      </c>
      <c r="BN25" s="113">
        <f t="shared" si="26"/>
        <v>0</v>
      </c>
      <c r="BO25" s="113">
        <f t="shared" si="27"/>
        <v>0</v>
      </c>
      <c r="BP25" s="113">
        <f t="shared" si="28"/>
        <v>0</v>
      </c>
      <c r="BQ25" s="113" t="e">
        <f t="shared" si="29"/>
        <v>#DIV/0!</v>
      </c>
      <c r="BR25" s="113">
        <f t="shared" si="30"/>
        <v>30</v>
      </c>
      <c r="BS25" s="114" t="e">
        <f t="shared" si="31"/>
        <v>#DIV/0!</v>
      </c>
    </row>
    <row r="26" spans="1:71" s="46" customFormat="1" ht="15" customHeight="1">
      <c r="A26" s="91"/>
      <c r="B26" s="92"/>
      <c r="C26" s="93"/>
      <c r="D26" s="92"/>
      <c r="E26" s="93"/>
      <c r="F26" s="94"/>
      <c r="G26" s="95"/>
      <c r="H26" s="96">
        <f t="shared" si="0"/>
        <v>0</v>
      </c>
      <c r="I26" s="97"/>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7"/>
        <v>#DIV/0!</v>
      </c>
      <c r="AU26" s="96" t="e">
        <f t="shared" si="8"/>
        <v>#DIV/0!</v>
      </c>
      <c r="AV26" s="96" t="e">
        <f t="shared" si="9"/>
        <v>#DIV/0!</v>
      </c>
      <c r="AW26" s="96" t="e">
        <f t="shared" si="10"/>
        <v>#DIV/0!</v>
      </c>
      <c r="AX26" s="96" t="e">
        <f t="shared" si="11"/>
        <v>#DIV/0!</v>
      </c>
      <c r="AY26" s="96" t="e">
        <f t="shared" si="12"/>
        <v>#DIV/0!</v>
      </c>
      <c r="AZ26" s="135" t="e">
        <f t="shared" si="13"/>
        <v>#DIV/0!</v>
      </c>
      <c r="BA26" s="135" t="e">
        <f t="shared" si="14"/>
        <v>#DIV/0!</v>
      </c>
      <c r="BB26" s="135" t="e">
        <f t="shared" si="15"/>
        <v>#DIV/0!</v>
      </c>
      <c r="BC26" s="135" t="e">
        <f t="shared" si="16"/>
        <v>#DIV/0!</v>
      </c>
      <c r="BD26" s="136" t="e">
        <f t="shared" si="17"/>
        <v>#DIV/0!</v>
      </c>
      <c r="BF26" s="112">
        <f t="shared" si="18"/>
        <v>0</v>
      </c>
      <c r="BG26" s="113">
        <f t="shared" si="19"/>
        <v>0</v>
      </c>
      <c r="BH26" s="113">
        <f t="shared" si="20"/>
        <v>0</v>
      </c>
      <c r="BI26" s="113">
        <f t="shared" si="21"/>
        <v>0</v>
      </c>
      <c r="BJ26" s="113">
        <f t="shared" si="22"/>
        <v>0</v>
      </c>
      <c r="BK26" s="113">
        <f t="shared" si="23"/>
        <v>0</v>
      </c>
      <c r="BL26" s="113">
        <f t="shared" si="24"/>
        <v>0</v>
      </c>
      <c r="BM26" s="113">
        <f t="shared" si="25"/>
        <v>0</v>
      </c>
      <c r="BN26" s="113">
        <f t="shared" si="26"/>
        <v>0</v>
      </c>
      <c r="BO26" s="113">
        <f t="shared" si="27"/>
        <v>0</v>
      </c>
      <c r="BP26" s="113">
        <f t="shared" si="28"/>
        <v>0</v>
      </c>
      <c r="BQ26" s="113" t="e">
        <f t="shared" si="29"/>
        <v>#DIV/0!</v>
      </c>
      <c r="BR26" s="113">
        <f t="shared" si="30"/>
        <v>30</v>
      </c>
      <c r="BS26" s="114" t="e">
        <f t="shared" si="31"/>
        <v>#DIV/0!</v>
      </c>
    </row>
    <row r="27" spans="1:71" s="46" customFormat="1" ht="15" customHeight="1">
      <c r="A27" s="91"/>
      <c r="B27" s="92"/>
      <c r="C27" s="93"/>
      <c r="D27" s="92"/>
      <c r="E27" s="93"/>
      <c r="F27" s="94"/>
      <c r="G27" s="95"/>
      <c r="H27" s="96">
        <f t="shared" si="0"/>
        <v>0</v>
      </c>
      <c r="I27" s="97"/>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7"/>
        <v>#DIV/0!</v>
      </c>
      <c r="AU27" s="96" t="e">
        <f t="shared" si="8"/>
        <v>#DIV/0!</v>
      </c>
      <c r="AV27" s="96" t="e">
        <f t="shared" si="9"/>
        <v>#DIV/0!</v>
      </c>
      <c r="AW27" s="96" t="e">
        <f t="shared" si="10"/>
        <v>#DIV/0!</v>
      </c>
      <c r="AX27" s="96" t="e">
        <f t="shared" si="11"/>
        <v>#DIV/0!</v>
      </c>
      <c r="AY27" s="96" t="e">
        <f t="shared" si="12"/>
        <v>#DIV/0!</v>
      </c>
      <c r="AZ27" s="135" t="e">
        <f t="shared" si="13"/>
        <v>#DIV/0!</v>
      </c>
      <c r="BA27" s="135" t="e">
        <f t="shared" si="14"/>
        <v>#DIV/0!</v>
      </c>
      <c r="BB27" s="135" t="e">
        <f t="shared" si="15"/>
        <v>#DIV/0!</v>
      </c>
      <c r="BC27" s="135" t="e">
        <f t="shared" si="16"/>
        <v>#DIV/0!</v>
      </c>
      <c r="BD27" s="136" t="e">
        <f t="shared" si="17"/>
        <v>#DIV/0!</v>
      </c>
      <c r="BF27" s="112">
        <f t="shared" si="18"/>
        <v>0</v>
      </c>
      <c r="BG27" s="113">
        <f t="shared" si="19"/>
        <v>0</v>
      </c>
      <c r="BH27" s="113">
        <f t="shared" si="20"/>
        <v>0</v>
      </c>
      <c r="BI27" s="113">
        <f t="shared" si="21"/>
        <v>0</v>
      </c>
      <c r="BJ27" s="113">
        <f t="shared" si="22"/>
        <v>0</v>
      </c>
      <c r="BK27" s="113">
        <f t="shared" si="23"/>
        <v>0</v>
      </c>
      <c r="BL27" s="113">
        <f t="shared" si="24"/>
        <v>0</v>
      </c>
      <c r="BM27" s="113">
        <f t="shared" si="25"/>
        <v>0</v>
      </c>
      <c r="BN27" s="113">
        <f t="shared" si="26"/>
        <v>0</v>
      </c>
      <c r="BO27" s="113">
        <f t="shared" si="27"/>
        <v>0</v>
      </c>
      <c r="BP27" s="113">
        <f t="shared" si="28"/>
        <v>0</v>
      </c>
      <c r="BQ27" s="113" t="e">
        <f t="shared" si="29"/>
        <v>#DIV/0!</v>
      </c>
      <c r="BR27" s="113">
        <f t="shared" si="30"/>
        <v>30</v>
      </c>
      <c r="BS27" s="114" t="e">
        <f t="shared" si="31"/>
        <v>#DIV/0!</v>
      </c>
    </row>
    <row r="28" spans="1:71" s="46" customFormat="1" ht="15" customHeight="1">
      <c r="A28" s="91"/>
      <c r="B28" s="92"/>
      <c r="C28" s="93"/>
      <c r="D28" s="92"/>
      <c r="E28" s="93"/>
      <c r="F28" s="94"/>
      <c r="G28" s="95"/>
      <c r="H28" s="96">
        <f t="shared" si="0"/>
        <v>0</v>
      </c>
      <c r="I28" s="97"/>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7"/>
        <v>#DIV/0!</v>
      </c>
      <c r="AU28" s="96" t="e">
        <f t="shared" si="8"/>
        <v>#DIV/0!</v>
      </c>
      <c r="AV28" s="96" t="e">
        <f t="shared" si="9"/>
        <v>#DIV/0!</v>
      </c>
      <c r="AW28" s="96" t="e">
        <f t="shared" si="10"/>
        <v>#DIV/0!</v>
      </c>
      <c r="AX28" s="96" t="e">
        <f t="shared" si="11"/>
        <v>#DIV/0!</v>
      </c>
      <c r="AY28" s="96" t="e">
        <f t="shared" si="12"/>
        <v>#DIV/0!</v>
      </c>
      <c r="AZ28" s="135" t="e">
        <f t="shared" si="13"/>
        <v>#DIV/0!</v>
      </c>
      <c r="BA28" s="135" t="e">
        <f t="shared" si="14"/>
        <v>#DIV/0!</v>
      </c>
      <c r="BB28" s="135" t="e">
        <f t="shared" si="15"/>
        <v>#DIV/0!</v>
      </c>
      <c r="BC28" s="135" t="e">
        <f t="shared" si="16"/>
        <v>#DIV/0!</v>
      </c>
      <c r="BD28" s="136" t="e">
        <f t="shared" si="17"/>
        <v>#DIV/0!</v>
      </c>
      <c r="BF28" s="112">
        <f t="shared" si="18"/>
        <v>0</v>
      </c>
      <c r="BG28" s="113">
        <f t="shared" si="19"/>
        <v>0</v>
      </c>
      <c r="BH28" s="113">
        <f t="shared" si="20"/>
        <v>0</v>
      </c>
      <c r="BI28" s="113">
        <f t="shared" si="21"/>
        <v>0</v>
      </c>
      <c r="BJ28" s="113">
        <f t="shared" si="22"/>
        <v>0</v>
      </c>
      <c r="BK28" s="113">
        <f t="shared" si="23"/>
        <v>0</v>
      </c>
      <c r="BL28" s="113">
        <f t="shared" si="24"/>
        <v>0</v>
      </c>
      <c r="BM28" s="113">
        <f t="shared" si="25"/>
        <v>0</v>
      </c>
      <c r="BN28" s="113">
        <f t="shared" si="26"/>
        <v>0</v>
      </c>
      <c r="BO28" s="113">
        <f t="shared" si="27"/>
        <v>0</v>
      </c>
      <c r="BP28" s="113">
        <f t="shared" si="28"/>
        <v>0</v>
      </c>
      <c r="BQ28" s="113" t="e">
        <f t="shared" si="29"/>
        <v>#DIV/0!</v>
      </c>
      <c r="BR28" s="113">
        <f t="shared" si="30"/>
        <v>30</v>
      </c>
      <c r="BS28" s="114" t="e">
        <f t="shared" si="31"/>
        <v>#DIV/0!</v>
      </c>
    </row>
    <row r="29" spans="1:71" s="46" customFormat="1" ht="15" customHeight="1">
      <c r="A29" s="91"/>
      <c r="B29" s="92"/>
      <c r="C29" s="93"/>
      <c r="D29" s="92"/>
      <c r="E29" s="93"/>
      <c r="F29" s="94"/>
      <c r="G29" s="95"/>
      <c r="H29" s="96">
        <f t="shared" si="0"/>
        <v>0</v>
      </c>
      <c r="I29" s="97"/>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7"/>
        <v>#DIV/0!</v>
      </c>
      <c r="AU29" s="96" t="e">
        <f t="shared" si="8"/>
        <v>#DIV/0!</v>
      </c>
      <c r="AV29" s="96" t="e">
        <f t="shared" si="9"/>
        <v>#DIV/0!</v>
      </c>
      <c r="AW29" s="96" t="e">
        <f t="shared" si="10"/>
        <v>#DIV/0!</v>
      </c>
      <c r="AX29" s="96" t="e">
        <f t="shared" si="11"/>
        <v>#DIV/0!</v>
      </c>
      <c r="AY29" s="96" t="e">
        <f t="shared" si="12"/>
        <v>#DIV/0!</v>
      </c>
      <c r="AZ29" s="135" t="e">
        <f t="shared" si="13"/>
        <v>#DIV/0!</v>
      </c>
      <c r="BA29" s="135" t="e">
        <f t="shared" si="14"/>
        <v>#DIV/0!</v>
      </c>
      <c r="BB29" s="135" t="e">
        <f t="shared" si="15"/>
        <v>#DIV/0!</v>
      </c>
      <c r="BC29" s="135" t="e">
        <f t="shared" si="16"/>
        <v>#DIV/0!</v>
      </c>
      <c r="BD29" s="136" t="e">
        <f t="shared" si="17"/>
        <v>#DIV/0!</v>
      </c>
      <c r="BF29" s="112">
        <f t="shared" si="18"/>
        <v>0</v>
      </c>
      <c r="BG29" s="113">
        <f t="shared" si="19"/>
        <v>0</v>
      </c>
      <c r="BH29" s="113">
        <f t="shared" si="20"/>
        <v>0</v>
      </c>
      <c r="BI29" s="113">
        <f t="shared" si="21"/>
        <v>0</v>
      </c>
      <c r="BJ29" s="113">
        <f t="shared" si="22"/>
        <v>0</v>
      </c>
      <c r="BK29" s="113">
        <f t="shared" si="23"/>
        <v>0</v>
      </c>
      <c r="BL29" s="113">
        <f t="shared" si="24"/>
        <v>0</v>
      </c>
      <c r="BM29" s="113">
        <f t="shared" si="25"/>
        <v>0</v>
      </c>
      <c r="BN29" s="113">
        <f t="shared" si="26"/>
        <v>0</v>
      </c>
      <c r="BO29" s="113">
        <f t="shared" si="27"/>
        <v>0</v>
      </c>
      <c r="BP29" s="113">
        <f t="shared" si="28"/>
        <v>0</v>
      </c>
      <c r="BQ29" s="113" t="e">
        <f t="shared" si="29"/>
        <v>#DIV/0!</v>
      </c>
      <c r="BR29" s="113">
        <f t="shared" si="30"/>
        <v>30</v>
      </c>
      <c r="BS29" s="114" t="e">
        <f t="shared" si="31"/>
        <v>#DIV/0!</v>
      </c>
    </row>
    <row r="30" spans="1:71" s="46" customFormat="1" ht="15" customHeight="1">
      <c r="A30" s="91"/>
      <c r="B30" s="92"/>
      <c r="C30" s="93"/>
      <c r="D30" s="92"/>
      <c r="E30" s="93"/>
      <c r="F30" s="94"/>
      <c r="G30" s="95"/>
      <c r="H30" s="96">
        <f t="shared" si="0"/>
        <v>0</v>
      </c>
      <c r="I30" s="97"/>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7"/>
        <v>#DIV/0!</v>
      </c>
      <c r="AU30" s="96" t="e">
        <f t="shared" si="8"/>
        <v>#DIV/0!</v>
      </c>
      <c r="AV30" s="96" t="e">
        <f t="shared" si="9"/>
        <v>#DIV/0!</v>
      </c>
      <c r="AW30" s="96" t="e">
        <f t="shared" si="10"/>
        <v>#DIV/0!</v>
      </c>
      <c r="AX30" s="96" t="e">
        <f t="shared" si="11"/>
        <v>#DIV/0!</v>
      </c>
      <c r="AY30" s="96" t="e">
        <f t="shared" si="12"/>
        <v>#DIV/0!</v>
      </c>
      <c r="AZ30" s="135" t="e">
        <f t="shared" si="13"/>
        <v>#DIV/0!</v>
      </c>
      <c r="BA30" s="135" t="e">
        <f t="shared" si="14"/>
        <v>#DIV/0!</v>
      </c>
      <c r="BB30" s="135" t="e">
        <f t="shared" si="15"/>
        <v>#DIV/0!</v>
      </c>
      <c r="BC30" s="135" t="e">
        <f t="shared" si="16"/>
        <v>#DIV/0!</v>
      </c>
      <c r="BD30" s="136" t="e">
        <f t="shared" si="17"/>
        <v>#DIV/0!</v>
      </c>
      <c r="BF30" s="112">
        <f t="shared" si="18"/>
        <v>0</v>
      </c>
      <c r="BG30" s="113">
        <f t="shared" si="19"/>
        <v>0</v>
      </c>
      <c r="BH30" s="113">
        <f t="shared" si="20"/>
        <v>0</v>
      </c>
      <c r="BI30" s="113">
        <f t="shared" si="21"/>
        <v>0</v>
      </c>
      <c r="BJ30" s="113">
        <f t="shared" si="22"/>
        <v>0</v>
      </c>
      <c r="BK30" s="113">
        <f t="shared" si="23"/>
        <v>0</v>
      </c>
      <c r="BL30" s="113">
        <f t="shared" si="24"/>
        <v>0</v>
      </c>
      <c r="BM30" s="113">
        <f t="shared" si="25"/>
        <v>0</v>
      </c>
      <c r="BN30" s="113">
        <f t="shared" si="26"/>
        <v>0</v>
      </c>
      <c r="BO30" s="113">
        <f t="shared" si="27"/>
        <v>0</v>
      </c>
      <c r="BP30" s="113">
        <f t="shared" si="28"/>
        <v>0</v>
      </c>
      <c r="BQ30" s="113" t="e">
        <f t="shared" si="29"/>
        <v>#DIV/0!</v>
      </c>
      <c r="BR30" s="113">
        <f t="shared" si="30"/>
        <v>30</v>
      </c>
      <c r="BS30" s="114" t="e">
        <f t="shared" si="31"/>
        <v>#DIV/0!</v>
      </c>
    </row>
    <row r="31" spans="1:71" s="46" customFormat="1" ht="15" customHeight="1">
      <c r="A31" s="91"/>
      <c r="B31" s="92"/>
      <c r="C31" s="93"/>
      <c r="D31" s="92"/>
      <c r="E31" s="93"/>
      <c r="F31" s="94"/>
      <c r="G31" s="95"/>
      <c r="H31" s="96">
        <f t="shared" si="0"/>
        <v>0</v>
      </c>
      <c r="I31" s="97"/>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115"/>
      <c r="AM31" s="52"/>
      <c r="AN31" s="116">
        <f t="shared" si="1"/>
        <v>0</v>
      </c>
      <c r="AO31" s="100">
        <f t="shared" si="2"/>
        <v>0</v>
      </c>
      <c r="AP31" s="101">
        <f t="shared" si="3"/>
        <v>0</v>
      </c>
      <c r="AQ31" s="100">
        <f t="shared" si="4"/>
        <v>0</v>
      </c>
      <c r="AR31" s="101">
        <f t="shared" si="5"/>
        <v>0</v>
      </c>
      <c r="AS31" s="134" t="e">
        <f t="shared" si="6"/>
        <v>#DIV/0!</v>
      </c>
      <c r="AT31" s="96" t="e">
        <f t="shared" si="7"/>
        <v>#DIV/0!</v>
      </c>
      <c r="AU31" s="96" t="e">
        <f t="shared" si="8"/>
        <v>#DIV/0!</v>
      </c>
      <c r="AV31" s="96" t="e">
        <f t="shared" si="9"/>
        <v>#DIV/0!</v>
      </c>
      <c r="AW31" s="96" t="e">
        <f t="shared" si="10"/>
        <v>#DIV/0!</v>
      </c>
      <c r="AX31" s="96" t="e">
        <f t="shared" si="11"/>
        <v>#DIV/0!</v>
      </c>
      <c r="AY31" s="96" t="e">
        <f t="shared" si="12"/>
        <v>#DIV/0!</v>
      </c>
      <c r="AZ31" s="135" t="e">
        <f t="shared" si="13"/>
        <v>#DIV/0!</v>
      </c>
      <c r="BA31" s="135" t="e">
        <f t="shared" si="14"/>
        <v>#DIV/0!</v>
      </c>
      <c r="BB31" s="135" t="e">
        <f t="shared" si="15"/>
        <v>#DIV/0!</v>
      </c>
      <c r="BC31" s="135" t="e">
        <f t="shared" si="16"/>
        <v>#DIV/0!</v>
      </c>
      <c r="BD31" s="136" t="e">
        <f t="shared" si="17"/>
        <v>#DIV/0!</v>
      </c>
      <c r="BF31" s="112">
        <f t="shared" si="18"/>
        <v>0</v>
      </c>
      <c r="BG31" s="113">
        <f t="shared" si="19"/>
        <v>0</v>
      </c>
      <c r="BH31" s="113">
        <f t="shared" si="20"/>
        <v>0</v>
      </c>
      <c r="BI31" s="113">
        <f t="shared" si="21"/>
        <v>0</v>
      </c>
      <c r="BJ31" s="113">
        <f t="shared" si="22"/>
        <v>0</v>
      </c>
      <c r="BK31" s="113">
        <f t="shared" si="23"/>
        <v>0</v>
      </c>
      <c r="BL31" s="113">
        <f t="shared" si="24"/>
        <v>0</v>
      </c>
      <c r="BM31" s="113">
        <f t="shared" si="25"/>
        <v>0</v>
      </c>
      <c r="BN31" s="113">
        <f t="shared" si="26"/>
        <v>0</v>
      </c>
      <c r="BO31" s="113">
        <f t="shared" si="27"/>
        <v>0</v>
      </c>
      <c r="BP31" s="113">
        <f t="shared" si="28"/>
        <v>0</v>
      </c>
      <c r="BQ31" s="113" t="e">
        <f t="shared" si="29"/>
        <v>#DIV/0!</v>
      </c>
      <c r="BR31" s="113">
        <f t="shared" si="30"/>
        <v>30</v>
      </c>
      <c r="BS31" s="114" t="e">
        <f t="shared" si="31"/>
        <v>#DIV/0!</v>
      </c>
    </row>
    <row r="32" spans="1:71" s="46" customFormat="1" ht="15" customHeight="1">
      <c r="A32" s="91"/>
      <c r="B32" s="92"/>
      <c r="C32" s="93"/>
      <c r="D32" s="92"/>
      <c r="E32" s="93"/>
      <c r="F32" s="94"/>
      <c r="G32" s="95"/>
      <c r="H32" s="96">
        <f t="shared" si="0"/>
        <v>0</v>
      </c>
      <c r="I32" s="97"/>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7"/>
        <v>#DIV/0!</v>
      </c>
      <c r="AU32" s="96" t="e">
        <f t="shared" si="8"/>
        <v>#DIV/0!</v>
      </c>
      <c r="AV32" s="96" t="e">
        <f t="shared" si="9"/>
        <v>#DIV/0!</v>
      </c>
      <c r="AW32" s="96" t="e">
        <f t="shared" si="10"/>
        <v>#DIV/0!</v>
      </c>
      <c r="AX32" s="96" t="e">
        <f t="shared" si="11"/>
        <v>#DIV/0!</v>
      </c>
      <c r="AY32" s="96" t="e">
        <f t="shared" si="12"/>
        <v>#DIV/0!</v>
      </c>
      <c r="AZ32" s="135" t="e">
        <f t="shared" si="13"/>
        <v>#DIV/0!</v>
      </c>
      <c r="BA32" s="135" t="e">
        <f t="shared" si="14"/>
        <v>#DIV/0!</v>
      </c>
      <c r="BB32" s="135" t="e">
        <f t="shared" si="15"/>
        <v>#DIV/0!</v>
      </c>
      <c r="BC32" s="135" t="e">
        <f t="shared" si="16"/>
        <v>#DIV/0!</v>
      </c>
      <c r="BD32" s="136" t="e">
        <f t="shared" si="17"/>
        <v>#DIV/0!</v>
      </c>
      <c r="BF32" s="112">
        <f t="shared" si="18"/>
        <v>0</v>
      </c>
      <c r="BG32" s="113">
        <f t="shared" si="19"/>
        <v>0</v>
      </c>
      <c r="BH32" s="113">
        <f t="shared" si="20"/>
        <v>0</v>
      </c>
      <c r="BI32" s="113">
        <f t="shared" si="21"/>
        <v>0</v>
      </c>
      <c r="BJ32" s="113">
        <f t="shared" si="22"/>
        <v>0</v>
      </c>
      <c r="BK32" s="113">
        <f t="shared" si="23"/>
        <v>0</v>
      </c>
      <c r="BL32" s="113">
        <f t="shared" si="24"/>
        <v>0</v>
      </c>
      <c r="BM32" s="113">
        <f t="shared" si="25"/>
        <v>0</v>
      </c>
      <c r="BN32" s="113">
        <f t="shared" si="26"/>
        <v>0</v>
      </c>
      <c r="BO32" s="113">
        <f t="shared" si="27"/>
        <v>0</v>
      </c>
      <c r="BP32" s="113">
        <f t="shared" si="28"/>
        <v>0</v>
      </c>
      <c r="BQ32" s="113" t="e">
        <f t="shared" si="29"/>
        <v>#DIV/0!</v>
      </c>
      <c r="BR32" s="113">
        <f t="shared" si="30"/>
        <v>30</v>
      </c>
      <c r="BS32" s="114" t="e">
        <f t="shared" si="31"/>
        <v>#DIV/0!</v>
      </c>
    </row>
    <row r="33" spans="1:71" s="46" customFormat="1" ht="15" customHeight="1">
      <c r="A33" s="91"/>
      <c r="B33" s="161"/>
      <c r="C33" s="93"/>
      <c r="D33" s="161"/>
      <c r="E33" s="93"/>
      <c r="F33" s="94"/>
      <c r="G33" s="95"/>
      <c r="H33" s="96">
        <f t="shared" si="0"/>
        <v>0</v>
      </c>
      <c r="I33" s="97"/>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7"/>
        <v>#DIV/0!</v>
      </c>
      <c r="AU33" s="96" t="e">
        <f t="shared" si="8"/>
        <v>#DIV/0!</v>
      </c>
      <c r="AV33" s="96" t="e">
        <f t="shared" si="9"/>
        <v>#DIV/0!</v>
      </c>
      <c r="AW33" s="96" t="e">
        <f t="shared" si="10"/>
        <v>#DIV/0!</v>
      </c>
      <c r="AX33" s="96" t="e">
        <f t="shared" si="11"/>
        <v>#DIV/0!</v>
      </c>
      <c r="AY33" s="96" t="e">
        <f t="shared" si="12"/>
        <v>#DIV/0!</v>
      </c>
      <c r="AZ33" s="135" t="e">
        <f t="shared" si="13"/>
        <v>#DIV/0!</v>
      </c>
      <c r="BA33" s="135" t="e">
        <f t="shared" si="14"/>
        <v>#DIV/0!</v>
      </c>
      <c r="BB33" s="135" t="e">
        <f t="shared" si="15"/>
        <v>#DIV/0!</v>
      </c>
      <c r="BC33" s="135" t="e">
        <f t="shared" si="16"/>
        <v>#DIV/0!</v>
      </c>
      <c r="BD33" s="136" t="e">
        <f t="shared" si="17"/>
        <v>#DIV/0!</v>
      </c>
      <c r="BF33" s="112">
        <f t="shared" si="18"/>
        <v>0</v>
      </c>
      <c r="BG33" s="113">
        <f t="shared" si="19"/>
        <v>0</v>
      </c>
      <c r="BH33" s="113">
        <f t="shared" si="20"/>
        <v>0</v>
      </c>
      <c r="BI33" s="113">
        <f t="shared" si="21"/>
        <v>0</v>
      </c>
      <c r="BJ33" s="113">
        <f t="shared" si="22"/>
        <v>0</v>
      </c>
      <c r="BK33" s="113">
        <f t="shared" si="23"/>
        <v>0</v>
      </c>
      <c r="BL33" s="113">
        <f t="shared" si="24"/>
        <v>0</v>
      </c>
      <c r="BM33" s="113">
        <f t="shared" si="25"/>
        <v>0</v>
      </c>
      <c r="BN33" s="113">
        <f t="shared" si="26"/>
        <v>0</v>
      </c>
      <c r="BO33" s="113">
        <f t="shared" si="27"/>
        <v>0</v>
      </c>
      <c r="BP33" s="113">
        <f t="shared" si="28"/>
        <v>0</v>
      </c>
      <c r="BQ33" s="113" t="e">
        <f t="shared" si="29"/>
        <v>#DIV/0!</v>
      </c>
      <c r="BR33" s="113">
        <f t="shared" si="30"/>
        <v>30</v>
      </c>
      <c r="BS33" s="114" t="e">
        <f t="shared" si="31"/>
        <v>#DIV/0!</v>
      </c>
    </row>
    <row r="34" spans="1:71" s="46" customFormat="1" ht="15" customHeight="1">
      <c r="A34" s="91"/>
      <c r="B34" s="92"/>
      <c r="C34" s="93"/>
      <c r="D34" s="92"/>
      <c r="E34" s="93"/>
      <c r="F34" s="94"/>
      <c r="G34" s="95"/>
      <c r="H34" s="96">
        <f t="shared" si="0"/>
        <v>0</v>
      </c>
      <c r="I34" s="97"/>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7"/>
        <v>#DIV/0!</v>
      </c>
      <c r="AU34" s="96" t="e">
        <f t="shared" si="8"/>
        <v>#DIV/0!</v>
      </c>
      <c r="AV34" s="96" t="e">
        <f t="shared" si="9"/>
        <v>#DIV/0!</v>
      </c>
      <c r="AW34" s="96" t="e">
        <f t="shared" si="10"/>
        <v>#DIV/0!</v>
      </c>
      <c r="AX34" s="96" t="e">
        <f t="shared" si="11"/>
        <v>#DIV/0!</v>
      </c>
      <c r="AY34" s="96" t="e">
        <f t="shared" si="12"/>
        <v>#DIV/0!</v>
      </c>
      <c r="AZ34" s="135" t="e">
        <f t="shared" si="13"/>
        <v>#DIV/0!</v>
      </c>
      <c r="BA34" s="135" t="e">
        <f t="shared" si="14"/>
        <v>#DIV/0!</v>
      </c>
      <c r="BB34" s="135" t="e">
        <f t="shared" si="15"/>
        <v>#DIV/0!</v>
      </c>
      <c r="BC34" s="135" t="e">
        <f t="shared" si="16"/>
        <v>#DIV/0!</v>
      </c>
      <c r="BD34" s="136" t="e">
        <f t="shared" si="17"/>
        <v>#DIV/0!</v>
      </c>
      <c r="BF34" s="112">
        <f t="shared" si="18"/>
        <v>0</v>
      </c>
      <c r="BG34" s="113">
        <f t="shared" si="19"/>
        <v>0</v>
      </c>
      <c r="BH34" s="113">
        <f t="shared" si="20"/>
        <v>0</v>
      </c>
      <c r="BI34" s="113">
        <f t="shared" si="21"/>
        <v>0</v>
      </c>
      <c r="BJ34" s="113">
        <f t="shared" si="22"/>
        <v>0</v>
      </c>
      <c r="BK34" s="113">
        <f t="shared" si="23"/>
        <v>0</v>
      </c>
      <c r="BL34" s="113">
        <f t="shared" si="24"/>
        <v>0</v>
      </c>
      <c r="BM34" s="113">
        <f t="shared" si="25"/>
        <v>0</v>
      </c>
      <c r="BN34" s="113">
        <f t="shared" si="26"/>
        <v>0</v>
      </c>
      <c r="BO34" s="113">
        <f t="shared" si="27"/>
        <v>0</v>
      </c>
      <c r="BP34" s="113">
        <f t="shared" si="28"/>
        <v>0</v>
      </c>
      <c r="BQ34" s="113" t="e">
        <f t="shared" si="29"/>
        <v>#DIV/0!</v>
      </c>
      <c r="BR34" s="113">
        <f t="shared" si="30"/>
        <v>30</v>
      </c>
      <c r="BS34" s="114" t="e">
        <f t="shared" si="31"/>
        <v>#DIV/0!</v>
      </c>
    </row>
    <row r="35" spans="1:71" s="46" customFormat="1" ht="15" customHeight="1">
      <c r="A35" s="91"/>
      <c r="B35" s="92"/>
      <c r="C35" s="93"/>
      <c r="D35" s="92"/>
      <c r="E35" s="93"/>
      <c r="F35" s="94"/>
      <c r="G35" s="95"/>
      <c r="H35" s="96">
        <f t="shared" si="0"/>
        <v>0</v>
      </c>
      <c r="I35" s="97"/>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7"/>
        <v>#DIV/0!</v>
      </c>
      <c r="AU35" s="96" t="e">
        <f t="shared" si="8"/>
        <v>#DIV/0!</v>
      </c>
      <c r="AV35" s="96" t="e">
        <f t="shared" si="9"/>
        <v>#DIV/0!</v>
      </c>
      <c r="AW35" s="96" t="e">
        <f t="shared" si="10"/>
        <v>#DIV/0!</v>
      </c>
      <c r="AX35" s="96" t="e">
        <f t="shared" si="11"/>
        <v>#DIV/0!</v>
      </c>
      <c r="AY35" s="96" t="e">
        <f t="shared" si="12"/>
        <v>#DIV/0!</v>
      </c>
      <c r="AZ35" s="135" t="e">
        <f t="shared" si="13"/>
        <v>#DIV/0!</v>
      </c>
      <c r="BA35" s="135" t="e">
        <f t="shared" si="14"/>
        <v>#DIV/0!</v>
      </c>
      <c r="BB35" s="135" t="e">
        <f t="shared" si="15"/>
        <v>#DIV/0!</v>
      </c>
      <c r="BC35" s="135" t="e">
        <f t="shared" si="16"/>
        <v>#DIV/0!</v>
      </c>
      <c r="BD35" s="136" t="e">
        <f t="shared" si="17"/>
        <v>#DIV/0!</v>
      </c>
      <c r="BF35" s="112">
        <f t="shared" si="18"/>
        <v>0</v>
      </c>
      <c r="BG35" s="113">
        <f t="shared" si="19"/>
        <v>0</v>
      </c>
      <c r="BH35" s="113">
        <f t="shared" si="20"/>
        <v>0</v>
      </c>
      <c r="BI35" s="113">
        <f t="shared" si="21"/>
        <v>0</v>
      </c>
      <c r="BJ35" s="113">
        <f t="shared" si="22"/>
        <v>0</v>
      </c>
      <c r="BK35" s="113">
        <f t="shared" si="23"/>
        <v>0</v>
      </c>
      <c r="BL35" s="113">
        <f t="shared" si="24"/>
        <v>0</v>
      </c>
      <c r="BM35" s="113">
        <f t="shared" si="25"/>
        <v>0</v>
      </c>
      <c r="BN35" s="113">
        <f t="shared" si="26"/>
        <v>0</v>
      </c>
      <c r="BO35" s="113">
        <f t="shared" si="27"/>
        <v>0</v>
      </c>
      <c r="BP35" s="113">
        <f t="shared" si="28"/>
        <v>0</v>
      </c>
      <c r="BQ35" s="113" t="e">
        <f t="shared" si="29"/>
        <v>#DIV/0!</v>
      </c>
      <c r="BR35" s="113">
        <f t="shared" si="30"/>
        <v>30</v>
      </c>
      <c r="BS35" s="114" t="e">
        <f t="shared" si="31"/>
        <v>#DIV/0!</v>
      </c>
    </row>
    <row r="36" spans="1:71" s="46" customFormat="1" ht="15" customHeight="1">
      <c r="A36" s="91"/>
      <c r="B36" s="92"/>
      <c r="C36" s="93"/>
      <c r="D36" s="92"/>
      <c r="E36" s="93"/>
      <c r="F36" s="94"/>
      <c r="G36" s="95"/>
      <c r="H36" s="96">
        <f t="shared" si="0"/>
        <v>0</v>
      </c>
      <c r="I36" s="97"/>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7"/>
        <v>#DIV/0!</v>
      </c>
      <c r="AU36" s="96" t="e">
        <f t="shared" si="8"/>
        <v>#DIV/0!</v>
      </c>
      <c r="AV36" s="96" t="e">
        <f t="shared" si="9"/>
        <v>#DIV/0!</v>
      </c>
      <c r="AW36" s="96" t="e">
        <f t="shared" si="10"/>
        <v>#DIV/0!</v>
      </c>
      <c r="AX36" s="96" t="e">
        <f t="shared" si="11"/>
        <v>#DIV/0!</v>
      </c>
      <c r="AY36" s="96" t="e">
        <f t="shared" si="12"/>
        <v>#DIV/0!</v>
      </c>
      <c r="AZ36" s="135" t="e">
        <f t="shared" si="13"/>
        <v>#DIV/0!</v>
      </c>
      <c r="BA36" s="135" t="e">
        <f t="shared" si="14"/>
        <v>#DIV/0!</v>
      </c>
      <c r="BB36" s="135" t="e">
        <f t="shared" si="15"/>
        <v>#DIV/0!</v>
      </c>
      <c r="BC36" s="135" t="e">
        <f t="shared" si="16"/>
        <v>#DIV/0!</v>
      </c>
      <c r="BD36" s="136" t="e">
        <f t="shared" si="17"/>
        <v>#DIV/0!</v>
      </c>
      <c r="BF36" s="112">
        <f t="shared" si="18"/>
        <v>0</v>
      </c>
      <c r="BG36" s="113">
        <f t="shared" si="19"/>
        <v>0</v>
      </c>
      <c r="BH36" s="113">
        <f t="shared" si="20"/>
        <v>0</v>
      </c>
      <c r="BI36" s="113">
        <f t="shared" si="21"/>
        <v>0</v>
      </c>
      <c r="BJ36" s="113">
        <f t="shared" si="22"/>
        <v>0</v>
      </c>
      <c r="BK36" s="113">
        <f t="shared" si="23"/>
        <v>0</v>
      </c>
      <c r="BL36" s="113">
        <f t="shared" si="24"/>
        <v>0</v>
      </c>
      <c r="BM36" s="113">
        <f t="shared" si="25"/>
        <v>0</v>
      </c>
      <c r="BN36" s="113">
        <f t="shared" si="26"/>
        <v>0</v>
      </c>
      <c r="BO36" s="113">
        <f t="shared" si="27"/>
        <v>0</v>
      </c>
      <c r="BP36" s="113">
        <f t="shared" si="28"/>
        <v>0</v>
      </c>
      <c r="BQ36" s="113" t="e">
        <f t="shared" si="29"/>
        <v>#DIV/0!</v>
      </c>
      <c r="BR36" s="113">
        <f t="shared" si="30"/>
        <v>30</v>
      </c>
      <c r="BS36" s="114" t="e">
        <f t="shared" si="31"/>
        <v>#DIV/0!</v>
      </c>
    </row>
    <row r="37" spans="1:71" s="46" customFormat="1" ht="15" customHeight="1">
      <c r="A37" s="91"/>
      <c r="B37" s="92"/>
      <c r="C37" s="93"/>
      <c r="D37" s="92"/>
      <c r="E37" s="93"/>
      <c r="F37" s="94"/>
      <c r="G37" s="95"/>
      <c r="H37" s="96">
        <f t="shared" si="0"/>
        <v>0</v>
      </c>
      <c r="I37" s="97"/>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7"/>
        <v>#DIV/0!</v>
      </c>
      <c r="AU37" s="96" t="e">
        <f t="shared" si="8"/>
        <v>#DIV/0!</v>
      </c>
      <c r="AV37" s="96" t="e">
        <f t="shared" si="9"/>
        <v>#DIV/0!</v>
      </c>
      <c r="AW37" s="96" t="e">
        <f t="shared" si="10"/>
        <v>#DIV/0!</v>
      </c>
      <c r="AX37" s="96" t="e">
        <f t="shared" si="11"/>
        <v>#DIV/0!</v>
      </c>
      <c r="AY37" s="96" t="e">
        <f t="shared" si="12"/>
        <v>#DIV/0!</v>
      </c>
      <c r="AZ37" s="135" t="e">
        <f t="shared" si="13"/>
        <v>#DIV/0!</v>
      </c>
      <c r="BA37" s="135" t="e">
        <f t="shared" si="14"/>
        <v>#DIV/0!</v>
      </c>
      <c r="BB37" s="135" t="e">
        <f t="shared" si="15"/>
        <v>#DIV/0!</v>
      </c>
      <c r="BC37" s="135" t="e">
        <f t="shared" si="16"/>
        <v>#DIV/0!</v>
      </c>
      <c r="BD37" s="136" t="e">
        <f t="shared" si="17"/>
        <v>#DIV/0!</v>
      </c>
      <c r="BF37" s="112">
        <f t="shared" si="18"/>
        <v>0</v>
      </c>
      <c r="BG37" s="113">
        <f t="shared" si="19"/>
        <v>0</v>
      </c>
      <c r="BH37" s="113">
        <f t="shared" si="20"/>
        <v>0</v>
      </c>
      <c r="BI37" s="113">
        <f t="shared" si="21"/>
        <v>0</v>
      </c>
      <c r="BJ37" s="113">
        <f t="shared" si="22"/>
        <v>0</v>
      </c>
      <c r="BK37" s="113">
        <f t="shared" si="23"/>
        <v>0</v>
      </c>
      <c r="BL37" s="113">
        <f t="shared" si="24"/>
        <v>0</v>
      </c>
      <c r="BM37" s="113">
        <f t="shared" si="25"/>
        <v>0</v>
      </c>
      <c r="BN37" s="113">
        <f t="shared" si="26"/>
        <v>0</v>
      </c>
      <c r="BO37" s="113">
        <f t="shared" si="27"/>
        <v>0</v>
      </c>
      <c r="BP37" s="113">
        <f t="shared" si="28"/>
        <v>0</v>
      </c>
      <c r="BQ37" s="113" t="e">
        <f t="shared" si="29"/>
        <v>#DIV/0!</v>
      </c>
      <c r="BR37" s="113">
        <f t="shared" si="30"/>
        <v>30</v>
      </c>
      <c r="BS37" s="114" t="e">
        <f t="shared" si="31"/>
        <v>#DIV/0!</v>
      </c>
    </row>
    <row r="38" spans="1:71" s="46" customFormat="1" ht="15" customHeight="1" thickBot="1">
      <c r="A38" s="162"/>
      <c r="B38" s="163"/>
      <c r="C38" s="164"/>
      <c r="D38" s="163"/>
      <c r="E38" s="164"/>
      <c r="F38" s="169"/>
      <c r="G38" s="172"/>
      <c r="H38" s="142">
        <f t="shared" si="0"/>
        <v>0</v>
      </c>
      <c r="I38" s="173"/>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70"/>
      <c r="AM38" s="52"/>
      <c r="AN38" s="174">
        <f t="shared" si="1"/>
        <v>0</v>
      </c>
      <c r="AO38" s="175">
        <f t="shared" si="2"/>
        <v>0</v>
      </c>
      <c r="AP38" s="176">
        <f t="shared" si="3"/>
        <v>0</v>
      </c>
      <c r="AQ38" s="175">
        <f t="shared" si="4"/>
        <v>0</v>
      </c>
      <c r="AR38" s="176">
        <f t="shared" si="5"/>
        <v>0</v>
      </c>
      <c r="AS38" s="141" t="e">
        <f t="shared" si="6"/>
        <v>#DIV/0!</v>
      </c>
      <c r="AT38" s="142" t="e">
        <f t="shared" si="7"/>
        <v>#DIV/0!</v>
      </c>
      <c r="AU38" s="142" t="e">
        <f t="shared" si="8"/>
        <v>#DIV/0!</v>
      </c>
      <c r="AV38" s="142" t="e">
        <f t="shared" si="9"/>
        <v>#DIV/0!</v>
      </c>
      <c r="AW38" s="142" t="e">
        <f t="shared" si="10"/>
        <v>#DIV/0!</v>
      </c>
      <c r="AX38" s="142" t="e">
        <f t="shared" si="11"/>
        <v>#DIV/0!</v>
      </c>
      <c r="AY38" s="142" t="e">
        <f t="shared" si="12"/>
        <v>#DIV/0!</v>
      </c>
      <c r="AZ38" s="143" t="e">
        <f t="shared" si="13"/>
        <v>#DIV/0!</v>
      </c>
      <c r="BA38" s="143" t="e">
        <f t="shared" si="14"/>
        <v>#DIV/0!</v>
      </c>
      <c r="BB38" s="143" t="e">
        <f t="shared" si="15"/>
        <v>#DIV/0!</v>
      </c>
      <c r="BC38" s="143" t="e">
        <f t="shared" si="16"/>
        <v>#DIV/0!</v>
      </c>
      <c r="BD38" s="144" t="e">
        <f t="shared" si="17"/>
        <v>#DIV/0!</v>
      </c>
      <c r="BF38" s="112">
        <f t="shared" si="18"/>
        <v>0</v>
      </c>
      <c r="BG38" s="113">
        <f t="shared" si="19"/>
        <v>0</v>
      </c>
      <c r="BH38" s="113">
        <f t="shared" si="20"/>
        <v>0</v>
      </c>
      <c r="BI38" s="113">
        <f t="shared" si="21"/>
        <v>0</v>
      </c>
      <c r="BJ38" s="113">
        <f t="shared" si="22"/>
        <v>0</v>
      </c>
      <c r="BK38" s="113">
        <f t="shared" si="23"/>
        <v>0</v>
      </c>
      <c r="BL38" s="113">
        <f t="shared" si="24"/>
        <v>0</v>
      </c>
      <c r="BM38" s="113">
        <f t="shared" si="25"/>
        <v>0</v>
      </c>
      <c r="BN38" s="113">
        <f t="shared" si="26"/>
        <v>0</v>
      </c>
      <c r="BO38" s="113">
        <f t="shared" si="27"/>
        <v>0</v>
      </c>
      <c r="BP38" s="113">
        <f t="shared" si="28"/>
        <v>0</v>
      </c>
      <c r="BQ38" s="113" t="e">
        <f t="shared" si="29"/>
        <v>#DIV/0!</v>
      </c>
      <c r="BR38" s="113">
        <f t="shared" si="30"/>
        <v>30</v>
      </c>
      <c r="BS38" s="114" t="e">
        <f t="shared" si="31"/>
        <v>#DIV/0!</v>
      </c>
    </row>
    <row r="39" spans="1:71" ht="15" thickBot="1">
      <c r="A39" s="177"/>
      <c r="B39" s="66"/>
      <c r="C39" s="61"/>
      <c r="D39" s="61"/>
      <c r="E39" s="61"/>
      <c r="AN39" s="41"/>
      <c r="AO39" s="61"/>
      <c r="AP39" s="61"/>
      <c r="AQ39" s="61"/>
      <c r="AR39" s="61"/>
      <c r="AS39" s="48"/>
      <c r="AT39" s="44"/>
      <c r="AU39" s="44"/>
      <c r="AV39" s="44"/>
      <c r="AW39" s="44"/>
      <c r="AX39" s="171"/>
      <c r="AY39" s="171"/>
      <c r="BF39" s="146">
        <f t="shared" si="18"/>
        <v>0</v>
      </c>
      <c r="BG39" s="147">
        <f t="shared" si="19"/>
        <v>0</v>
      </c>
      <c r="BH39" s="147">
        <f t="shared" si="20"/>
        <v>0</v>
      </c>
      <c r="BI39" s="147">
        <f t="shared" si="21"/>
        <v>0</v>
      </c>
      <c r="BJ39" s="147">
        <f t="shared" si="22"/>
        <v>0</v>
      </c>
      <c r="BK39" s="147">
        <f t="shared" si="23"/>
        <v>0</v>
      </c>
      <c r="BL39" s="147">
        <f t="shared" si="24"/>
        <v>0</v>
      </c>
      <c r="BM39" s="147">
        <f t="shared" si="25"/>
        <v>0</v>
      </c>
      <c r="BN39" s="147">
        <f t="shared" si="26"/>
        <v>0</v>
      </c>
      <c r="BO39" s="147">
        <f t="shared" si="27"/>
        <v>0</v>
      </c>
      <c r="BP39" s="147">
        <f t="shared" si="28"/>
        <v>0</v>
      </c>
      <c r="BQ39" s="147" t="e">
        <f t="shared" si="29"/>
        <v>#DIV/0!</v>
      </c>
      <c r="BR39" s="147">
        <f t="shared" si="30"/>
        <v>30</v>
      </c>
      <c r="BS39" s="148" t="e">
        <f t="shared" si="31"/>
        <v>#DIV/0!</v>
      </c>
    </row>
    <row r="40" spans="3:51" ht="14.25">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row r="62" spans="1:51" ht="14.25">
      <c r="A62" s="41"/>
      <c r="B62" s="61"/>
      <c r="C62" s="61"/>
      <c r="D62" s="61"/>
      <c r="E62" s="61"/>
      <c r="AN62" s="41"/>
      <c r="AO62" s="61"/>
      <c r="AP62" s="61"/>
      <c r="AQ62" s="61"/>
      <c r="AR62" s="61"/>
      <c r="AS62" s="48"/>
      <c r="AT62" s="44"/>
      <c r="AU62" s="44"/>
      <c r="AV62" s="44"/>
      <c r="AW62" s="44"/>
      <c r="AX62" s="171"/>
      <c r="AY62" s="171"/>
    </row>
    <row r="63" spans="1:51" ht="14.25">
      <c r="A63" s="41"/>
      <c r="B63" s="61"/>
      <c r="C63" s="61"/>
      <c r="D63" s="61"/>
      <c r="E63" s="61"/>
      <c r="AN63" s="41"/>
      <c r="AO63" s="61"/>
      <c r="AP63" s="61"/>
      <c r="AQ63" s="61"/>
      <c r="AR63" s="61"/>
      <c r="AS63" s="48"/>
      <c r="AT63" s="44"/>
      <c r="AU63" s="44"/>
      <c r="AV63" s="44"/>
      <c r="AW63" s="44"/>
      <c r="AX63" s="171"/>
      <c r="AY63" s="171"/>
    </row>
  </sheetData>
  <sheetProtection/>
  <mergeCells count="49">
    <mergeCell ref="AW8:BD8"/>
    <mergeCell ref="AI9:AJ9"/>
    <mergeCell ref="U9:V9"/>
    <mergeCell ref="W9:X9"/>
    <mergeCell ref="AG8:AJ8"/>
    <mergeCell ref="AK8:AL8"/>
    <mergeCell ref="AO8:AR8"/>
    <mergeCell ref="AS8:AV8"/>
    <mergeCell ref="AG9:AH9"/>
    <mergeCell ref="AA9:AB9"/>
    <mergeCell ref="B8:E8"/>
    <mergeCell ref="F8:H8"/>
    <mergeCell ref="I8:X8"/>
    <mergeCell ref="Y8:AF8"/>
    <mergeCell ref="BF8:BM8"/>
    <mergeCell ref="B9:C9"/>
    <mergeCell ref="D9:E9"/>
    <mergeCell ref="I9:J9"/>
    <mergeCell ref="K9:L9"/>
    <mergeCell ref="M9:N9"/>
    <mergeCell ref="O9:P9"/>
    <mergeCell ref="Q9:R9"/>
    <mergeCell ref="S9:T9"/>
    <mergeCell ref="Y9:Z9"/>
    <mergeCell ref="AC9:AD9"/>
    <mergeCell ref="AE9:AF9"/>
    <mergeCell ref="AK9:AL9"/>
    <mergeCell ref="AO9:AP9"/>
    <mergeCell ref="AQ9:AR9"/>
    <mergeCell ref="AS9:AS10"/>
    <mergeCell ref="AT9:AT10"/>
    <mergeCell ref="AU9:AU10"/>
    <mergeCell ref="BL9:BL10"/>
    <mergeCell ref="AV9:AV10"/>
    <mergeCell ref="AW9:AW10"/>
    <mergeCell ref="AX9:AX10"/>
    <mergeCell ref="AY9:AY10"/>
    <mergeCell ref="AZ9:AZ10"/>
    <mergeCell ref="BA9:BA10"/>
    <mergeCell ref="BM9:BM10"/>
    <mergeCell ref="BG9:BG10"/>
    <mergeCell ref="BH9:BH10"/>
    <mergeCell ref="BI9:BI10"/>
    <mergeCell ref="BJ9:BJ10"/>
    <mergeCell ref="BB9:BB10"/>
    <mergeCell ref="BC9:BC10"/>
    <mergeCell ref="BD9:BD10"/>
    <mergeCell ref="BF9:BF10"/>
    <mergeCell ref="BK9:BK10"/>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5.xml><?xml version="1.0" encoding="utf-8"?>
<worksheet xmlns="http://schemas.openxmlformats.org/spreadsheetml/2006/main" xmlns:r="http://schemas.openxmlformats.org/officeDocument/2006/relationships">
  <sheetPr>
    <tabColor indexed="43"/>
    <pageSetUpPr fitToPage="1"/>
  </sheetPr>
  <dimension ref="B1:U366"/>
  <sheetViews>
    <sheetView view="pageBreakPreview" zoomScale="70" zoomScaleNormal="70" zoomScaleSheetLayoutView="70" zoomScalePageLayoutView="0" workbookViewId="0" topLeftCell="A1">
      <selection activeCell="V25" sqref="V25"/>
    </sheetView>
  </sheetViews>
  <sheetFormatPr defaultColWidth="9.00390625" defaultRowHeight="13.5"/>
  <cols>
    <col min="1" max="1" width="3.50390625" style="0" customWidth="1"/>
    <col min="2" max="2" width="2.875" style="0" bestFit="1" customWidth="1"/>
  </cols>
  <sheetData>
    <row r="1" spans="3:16" ht="16.5" customHeight="1">
      <c r="C1" t="s">
        <v>67</v>
      </c>
      <c r="P1" t="s">
        <v>653</v>
      </c>
    </row>
    <row r="2" spans="3:16" ht="16.5" customHeight="1">
      <c r="C2" s="33" t="s">
        <v>82</v>
      </c>
      <c r="D2" s="383" t="s">
        <v>504</v>
      </c>
      <c r="E2" s="383"/>
      <c r="F2" s="383"/>
      <c r="G2" s="383"/>
      <c r="H2" s="383"/>
      <c r="P2" t="s">
        <v>654</v>
      </c>
    </row>
    <row r="3" spans="3:9" ht="16.5" customHeight="1">
      <c r="C3" s="24" t="s">
        <v>83</v>
      </c>
      <c r="D3" s="24"/>
      <c r="E3" s="24"/>
      <c r="F3" s="384" t="s">
        <v>652</v>
      </c>
      <c r="G3" s="384"/>
      <c r="H3" s="384"/>
      <c r="I3" t="s">
        <v>398</v>
      </c>
    </row>
    <row r="4" spans="18:19" ht="16.5" customHeight="1">
      <c r="R4" t="s">
        <v>655</v>
      </c>
      <c r="S4" t="s">
        <v>656</v>
      </c>
    </row>
    <row r="5" spans="2:21" ht="15" customHeight="1">
      <c r="B5" s="385" t="s">
        <v>55</v>
      </c>
      <c r="C5" s="386"/>
      <c r="D5" s="25" t="s">
        <v>61</v>
      </c>
      <c r="E5" s="18" t="s">
        <v>79</v>
      </c>
      <c r="F5" s="16" t="s">
        <v>71</v>
      </c>
      <c r="G5" s="16" t="s">
        <v>80</v>
      </c>
      <c r="H5" s="16" t="s">
        <v>81</v>
      </c>
      <c r="I5" s="16" t="s">
        <v>72</v>
      </c>
      <c r="J5" s="16" t="s">
        <v>73</v>
      </c>
      <c r="K5" s="16" t="s">
        <v>74</v>
      </c>
      <c r="L5" s="16" t="s">
        <v>75</v>
      </c>
      <c r="M5" s="16" t="s">
        <v>76</v>
      </c>
      <c r="N5" s="16" t="s">
        <v>77</v>
      </c>
      <c r="O5" s="16" t="s">
        <v>78</v>
      </c>
      <c r="P5" s="16" t="s">
        <v>57</v>
      </c>
      <c r="Q5" s="16" t="s">
        <v>58</v>
      </c>
      <c r="R5" s="16" t="s">
        <v>59</v>
      </c>
      <c r="S5" s="17" t="s">
        <v>60</v>
      </c>
      <c r="U5" s="34" t="s">
        <v>399</v>
      </c>
    </row>
    <row r="6" spans="2:21" ht="15" customHeight="1">
      <c r="B6" s="387"/>
      <c r="C6" s="388"/>
      <c r="D6" s="26" t="s">
        <v>56</v>
      </c>
      <c r="E6" s="14" t="s">
        <v>62</v>
      </c>
      <c r="F6" s="9" t="s">
        <v>62</v>
      </c>
      <c r="G6" s="9" t="s">
        <v>62</v>
      </c>
      <c r="H6" s="9" t="s">
        <v>62</v>
      </c>
      <c r="I6" s="9" t="s">
        <v>62</v>
      </c>
      <c r="J6" s="9" t="s">
        <v>68</v>
      </c>
      <c r="K6" s="9" t="s">
        <v>68</v>
      </c>
      <c r="L6" s="9" t="s">
        <v>69</v>
      </c>
      <c r="M6" s="9" t="s">
        <v>69</v>
      </c>
      <c r="N6" s="9" t="s">
        <v>69</v>
      </c>
      <c r="O6" s="9" t="s">
        <v>70</v>
      </c>
      <c r="P6" s="9"/>
      <c r="Q6" s="9" t="s">
        <v>65</v>
      </c>
      <c r="R6" s="9" t="s">
        <v>64</v>
      </c>
      <c r="S6" s="15" t="s">
        <v>63</v>
      </c>
      <c r="U6" s="34" t="s">
        <v>400</v>
      </c>
    </row>
    <row r="7" spans="2:21" ht="15" customHeight="1">
      <c r="B7" s="392"/>
      <c r="C7" s="380">
        <v>41843</v>
      </c>
      <c r="D7" s="27" t="s">
        <v>31</v>
      </c>
      <c r="E7" s="11" t="s">
        <v>657</v>
      </c>
      <c r="F7" s="6">
        <v>4</v>
      </c>
      <c r="G7" s="6">
        <v>11</v>
      </c>
      <c r="H7" s="6">
        <v>15</v>
      </c>
      <c r="I7" s="6">
        <v>7</v>
      </c>
      <c r="J7" s="6">
        <v>29</v>
      </c>
      <c r="K7" s="6">
        <v>21</v>
      </c>
      <c r="L7" s="6">
        <v>0.07</v>
      </c>
      <c r="M7" s="6">
        <v>1.75</v>
      </c>
      <c r="N7" s="6">
        <v>1.82</v>
      </c>
      <c r="O7" s="290"/>
      <c r="P7" s="6" t="s">
        <v>659</v>
      </c>
      <c r="Q7" s="6">
        <v>0</v>
      </c>
      <c r="R7" s="6">
        <v>25.1</v>
      </c>
      <c r="S7" s="7">
        <v>93</v>
      </c>
      <c r="U7" t="s">
        <v>401</v>
      </c>
    </row>
    <row r="8" spans="2:21" ht="15" customHeight="1">
      <c r="B8" s="393"/>
      <c r="C8" s="381"/>
      <c r="D8" s="28" t="s">
        <v>32</v>
      </c>
      <c r="E8" s="10">
        <v>0</v>
      </c>
      <c r="F8" s="2">
        <v>13</v>
      </c>
      <c r="G8" s="2">
        <v>21</v>
      </c>
      <c r="H8" s="2">
        <v>34</v>
      </c>
      <c r="I8" s="2">
        <v>3</v>
      </c>
      <c r="J8" s="2">
        <v>51</v>
      </c>
      <c r="K8" s="2">
        <v>29</v>
      </c>
      <c r="L8" s="2">
        <v>0.07</v>
      </c>
      <c r="M8" s="2">
        <v>1.79</v>
      </c>
      <c r="N8" s="2">
        <v>1.86</v>
      </c>
      <c r="O8" s="291"/>
      <c r="P8" s="2" t="s">
        <v>659</v>
      </c>
      <c r="Q8" s="2">
        <v>0.1</v>
      </c>
      <c r="R8" s="2">
        <v>25.3</v>
      </c>
      <c r="S8" s="3">
        <v>93.3</v>
      </c>
      <c r="U8" t="s">
        <v>402</v>
      </c>
    </row>
    <row r="9" spans="2:21" ht="15" customHeight="1">
      <c r="B9" s="393"/>
      <c r="C9" s="381"/>
      <c r="D9" s="28" t="s">
        <v>33</v>
      </c>
      <c r="E9" s="10">
        <v>0</v>
      </c>
      <c r="F9" s="2">
        <v>14</v>
      </c>
      <c r="G9" s="2">
        <v>23</v>
      </c>
      <c r="H9" s="2">
        <v>37</v>
      </c>
      <c r="I9" s="2">
        <v>2</v>
      </c>
      <c r="J9" s="2">
        <v>49</v>
      </c>
      <c r="K9" s="2">
        <v>25</v>
      </c>
      <c r="L9" s="2">
        <v>0.05</v>
      </c>
      <c r="M9" s="2">
        <v>1.8</v>
      </c>
      <c r="N9" s="2">
        <v>1.85</v>
      </c>
      <c r="O9" s="291"/>
      <c r="P9" s="2" t="s">
        <v>659</v>
      </c>
      <c r="Q9" s="2">
        <v>0</v>
      </c>
      <c r="R9" s="2">
        <v>24.9</v>
      </c>
      <c r="S9" s="3">
        <v>93.9</v>
      </c>
      <c r="U9" t="s">
        <v>403</v>
      </c>
    </row>
    <row r="10" spans="2:21" ht="15" customHeight="1">
      <c r="B10" s="393"/>
      <c r="C10" s="381"/>
      <c r="D10" s="28" t="s">
        <v>34</v>
      </c>
      <c r="E10" s="10">
        <v>0</v>
      </c>
      <c r="F10" s="2">
        <v>22</v>
      </c>
      <c r="G10" s="2">
        <v>24</v>
      </c>
      <c r="H10" s="2">
        <v>46</v>
      </c>
      <c r="I10" s="2">
        <v>2</v>
      </c>
      <c r="J10" s="2">
        <v>59</v>
      </c>
      <c r="K10" s="2">
        <v>33</v>
      </c>
      <c r="L10" s="2">
        <v>0.08</v>
      </c>
      <c r="M10" s="2">
        <v>1.79</v>
      </c>
      <c r="N10" s="2">
        <v>1.87</v>
      </c>
      <c r="O10" s="291"/>
      <c r="P10" s="2" t="s">
        <v>659</v>
      </c>
      <c r="Q10" s="2">
        <v>0</v>
      </c>
      <c r="R10" s="2">
        <v>24.7</v>
      </c>
      <c r="S10" s="3">
        <v>93.5</v>
      </c>
      <c r="U10" t="s">
        <v>404</v>
      </c>
    </row>
    <row r="11" spans="2:21" ht="15" customHeight="1">
      <c r="B11" s="393"/>
      <c r="C11" s="381"/>
      <c r="D11" s="28" t="s">
        <v>35</v>
      </c>
      <c r="E11" s="10">
        <v>0</v>
      </c>
      <c r="F11" s="2">
        <v>21</v>
      </c>
      <c r="G11" s="2">
        <v>23</v>
      </c>
      <c r="H11" s="2">
        <v>44</v>
      </c>
      <c r="I11" s="2">
        <v>2</v>
      </c>
      <c r="J11" s="2">
        <v>55</v>
      </c>
      <c r="K11" s="2">
        <v>28</v>
      </c>
      <c r="L11" s="2">
        <v>0.06</v>
      </c>
      <c r="M11" s="2">
        <v>1.8</v>
      </c>
      <c r="N11" s="2">
        <v>1.86</v>
      </c>
      <c r="O11" s="291"/>
      <c r="P11" s="2" t="s">
        <v>660</v>
      </c>
      <c r="Q11" s="2">
        <v>1</v>
      </c>
      <c r="R11" s="2">
        <v>24.9</v>
      </c>
      <c r="S11" s="3">
        <v>92.8</v>
      </c>
      <c r="U11" t="s">
        <v>405</v>
      </c>
    </row>
    <row r="12" spans="2:21" ht="15" customHeight="1">
      <c r="B12" s="393"/>
      <c r="C12" s="381"/>
      <c r="D12" s="28" t="s">
        <v>36</v>
      </c>
      <c r="E12" s="10">
        <v>0</v>
      </c>
      <c r="F12" s="2">
        <v>24</v>
      </c>
      <c r="G12" s="2">
        <v>25</v>
      </c>
      <c r="H12" s="2">
        <v>49</v>
      </c>
      <c r="I12" s="2">
        <v>4</v>
      </c>
      <c r="J12" s="2">
        <v>64</v>
      </c>
      <c r="K12" s="2">
        <v>29</v>
      </c>
      <c r="L12" s="2">
        <v>0.07</v>
      </c>
      <c r="M12" s="2">
        <v>1.81</v>
      </c>
      <c r="N12" s="2">
        <v>1.88</v>
      </c>
      <c r="O12" s="291"/>
      <c r="P12" s="2" t="s">
        <v>660</v>
      </c>
      <c r="Q12" s="2">
        <v>1</v>
      </c>
      <c r="R12" s="2">
        <v>25.5</v>
      </c>
      <c r="S12" s="3">
        <v>90.3</v>
      </c>
      <c r="U12" t="s">
        <v>406</v>
      </c>
    </row>
    <row r="13" spans="2:21" ht="15" customHeight="1">
      <c r="B13" s="393"/>
      <c r="C13" s="381"/>
      <c r="D13" s="28" t="s">
        <v>37</v>
      </c>
      <c r="E13" s="10">
        <v>1</v>
      </c>
      <c r="F13" s="2">
        <v>11</v>
      </c>
      <c r="G13" s="2">
        <v>17</v>
      </c>
      <c r="H13" s="2">
        <v>28</v>
      </c>
      <c r="I13" s="2">
        <v>13</v>
      </c>
      <c r="J13" s="2">
        <v>56</v>
      </c>
      <c r="K13" s="2">
        <v>31</v>
      </c>
      <c r="L13" s="2">
        <v>0.07</v>
      </c>
      <c r="M13" s="2">
        <v>1.81</v>
      </c>
      <c r="N13" s="2">
        <v>1.88</v>
      </c>
      <c r="O13" s="291"/>
      <c r="P13" s="2" t="s">
        <v>661</v>
      </c>
      <c r="Q13" s="2">
        <v>2</v>
      </c>
      <c r="R13" s="2">
        <v>27.6</v>
      </c>
      <c r="S13" s="3">
        <v>76.5</v>
      </c>
      <c r="U13" t="s">
        <v>407</v>
      </c>
    </row>
    <row r="14" spans="2:19" ht="15" customHeight="1">
      <c r="B14" s="393"/>
      <c r="C14" s="381"/>
      <c r="D14" s="28" t="s">
        <v>38</v>
      </c>
      <c r="E14" s="10">
        <v>1</v>
      </c>
      <c r="F14" s="2">
        <v>6</v>
      </c>
      <c r="G14" s="2">
        <v>13</v>
      </c>
      <c r="H14" s="2">
        <v>19</v>
      </c>
      <c r="I14" s="2">
        <v>29</v>
      </c>
      <c r="J14" s="2">
        <v>49</v>
      </c>
      <c r="K14" s="2">
        <v>30</v>
      </c>
      <c r="L14" s="2">
        <v>0.08</v>
      </c>
      <c r="M14" s="2">
        <v>1.8</v>
      </c>
      <c r="N14" s="2">
        <v>1.88</v>
      </c>
      <c r="O14" s="291"/>
      <c r="P14" s="2" t="s">
        <v>661</v>
      </c>
      <c r="Q14" s="2">
        <v>1.8</v>
      </c>
      <c r="R14" s="2">
        <v>30.3</v>
      </c>
      <c r="S14" s="3">
        <v>65.2</v>
      </c>
    </row>
    <row r="15" spans="2:19" ht="15" customHeight="1">
      <c r="B15" s="393"/>
      <c r="C15" s="381"/>
      <c r="D15" s="28" t="s">
        <v>39</v>
      </c>
      <c r="E15" s="10">
        <v>2</v>
      </c>
      <c r="F15" s="2">
        <v>2</v>
      </c>
      <c r="G15" s="2">
        <v>6</v>
      </c>
      <c r="H15" s="2">
        <v>8</v>
      </c>
      <c r="I15" s="2">
        <v>39</v>
      </c>
      <c r="J15" s="2">
        <v>48</v>
      </c>
      <c r="K15" s="2">
        <v>29</v>
      </c>
      <c r="L15" s="2">
        <v>0.05</v>
      </c>
      <c r="M15" s="2">
        <v>1.77</v>
      </c>
      <c r="N15" s="2">
        <v>1.82</v>
      </c>
      <c r="O15" s="291"/>
      <c r="P15" s="2" t="s">
        <v>660</v>
      </c>
      <c r="Q15" s="2">
        <v>3.2</v>
      </c>
      <c r="R15" s="2">
        <v>31.5</v>
      </c>
      <c r="S15" s="3">
        <v>58.9</v>
      </c>
    </row>
    <row r="16" spans="2:19" ht="15" customHeight="1" thickBot="1">
      <c r="B16" s="394"/>
      <c r="C16" s="381"/>
      <c r="D16" s="29" t="s">
        <v>40</v>
      </c>
      <c r="E16" s="12">
        <v>1</v>
      </c>
      <c r="F16" s="8">
        <v>2</v>
      </c>
      <c r="G16" s="20">
        <v>4</v>
      </c>
      <c r="H16" s="20">
        <v>6</v>
      </c>
      <c r="I16" s="20">
        <v>44</v>
      </c>
      <c r="J16" s="20">
        <v>40</v>
      </c>
      <c r="K16" s="20">
        <v>22</v>
      </c>
      <c r="L16" s="20">
        <v>0.09</v>
      </c>
      <c r="M16" s="20">
        <v>1.75</v>
      </c>
      <c r="N16" s="20">
        <v>1.84</v>
      </c>
      <c r="O16" s="292"/>
      <c r="P16" s="20" t="s">
        <v>662</v>
      </c>
      <c r="Q16" s="20">
        <v>1.8</v>
      </c>
      <c r="R16" s="20">
        <v>32.7</v>
      </c>
      <c r="S16" s="21">
        <v>52.6</v>
      </c>
    </row>
    <row r="17" spans="2:19" ht="15" customHeight="1">
      <c r="B17" s="389"/>
      <c r="C17" s="381"/>
      <c r="D17" s="30" t="s">
        <v>41</v>
      </c>
      <c r="E17" s="22">
        <v>1</v>
      </c>
      <c r="F17" s="19">
        <v>1</v>
      </c>
      <c r="G17" s="6">
        <v>3</v>
      </c>
      <c r="H17" s="6">
        <v>4</v>
      </c>
      <c r="I17" s="6">
        <v>45</v>
      </c>
      <c r="J17" s="6">
        <v>44</v>
      </c>
      <c r="K17" s="6">
        <v>30</v>
      </c>
      <c r="L17" s="6">
        <v>0.09</v>
      </c>
      <c r="M17" s="6">
        <v>1.75</v>
      </c>
      <c r="N17" s="6">
        <v>1.84</v>
      </c>
      <c r="O17" s="293"/>
      <c r="P17" s="6" t="s">
        <v>660</v>
      </c>
      <c r="Q17" s="6">
        <v>3.8</v>
      </c>
      <c r="R17" s="6">
        <v>32.2</v>
      </c>
      <c r="S17" s="7">
        <v>54.5</v>
      </c>
    </row>
    <row r="18" spans="2:19" ht="15" customHeight="1">
      <c r="B18" s="389"/>
      <c r="C18" s="381"/>
      <c r="D18" s="28" t="s">
        <v>42</v>
      </c>
      <c r="E18" s="10">
        <v>1</v>
      </c>
      <c r="F18" s="2">
        <v>1</v>
      </c>
      <c r="G18" s="2">
        <v>3</v>
      </c>
      <c r="H18" s="2">
        <v>4</v>
      </c>
      <c r="I18" s="2">
        <v>50</v>
      </c>
      <c r="J18" s="2">
        <v>51</v>
      </c>
      <c r="K18" s="2">
        <v>26</v>
      </c>
      <c r="L18" s="2">
        <v>0.06</v>
      </c>
      <c r="M18" s="2">
        <v>1.74</v>
      </c>
      <c r="N18" s="2">
        <v>1.8</v>
      </c>
      <c r="O18" s="291"/>
      <c r="P18" s="2" t="s">
        <v>660</v>
      </c>
      <c r="Q18" s="2">
        <v>3.6</v>
      </c>
      <c r="R18" s="2">
        <v>32.4</v>
      </c>
      <c r="S18" s="3">
        <v>61.9</v>
      </c>
    </row>
    <row r="19" spans="2:19" ht="15" customHeight="1">
      <c r="B19" s="389"/>
      <c r="C19" s="381"/>
      <c r="D19" s="28" t="s">
        <v>43</v>
      </c>
      <c r="E19" s="10">
        <v>2</v>
      </c>
      <c r="F19" s="2">
        <v>1</v>
      </c>
      <c r="G19" s="2">
        <v>3</v>
      </c>
      <c r="H19" s="2">
        <v>4</v>
      </c>
      <c r="I19" s="2">
        <v>59</v>
      </c>
      <c r="J19" s="2">
        <v>46</v>
      </c>
      <c r="K19" s="2" t="s">
        <v>658</v>
      </c>
      <c r="L19" s="2">
        <v>0.09</v>
      </c>
      <c r="M19" s="2">
        <v>1.76</v>
      </c>
      <c r="N19" s="2">
        <v>1.85</v>
      </c>
      <c r="O19" s="291"/>
      <c r="P19" s="2" t="s">
        <v>660</v>
      </c>
      <c r="Q19" s="2">
        <v>3.2</v>
      </c>
      <c r="R19" s="2">
        <v>32.4</v>
      </c>
      <c r="S19" s="3">
        <v>64.9</v>
      </c>
    </row>
    <row r="20" spans="2:19" ht="15" customHeight="1">
      <c r="B20" s="389"/>
      <c r="C20" s="381"/>
      <c r="D20" s="28" t="s">
        <v>44</v>
      </c>
      <c r="E20" s="10">
        <v>3</v>
      </c>
      <c r="F20" s="2">
        <v>1</v>
      </c>
      <c r="G20" s="2">
        <v>4</v>
      </c>
      <c r="H20" s="2">
        <v>5</v>
      </c>
      <c r="I20" s="2">
        <v>74</v>
      </c>
      <c r="J20" s="2">
        <v>52</v>
      </c>
      <c r="K20" s="2" t="s">
        <v>658</v>
      </c>
      <c r="L20" s="2">
        <v>0.06</v>
      </c>
      <c r="M20" s="2">
        <v>1.8</v>
      </c>
      <c r="N20" s="2">
        <v>1.86</v>
      </c>
      <c r="O20" s="291"/>
      <c r="P20" s="2" t="s">
        <v>660</v>
      </c>
      <c r="Q20" s="2">
        <v>2.7</v>
      </c>
      <c r="R20" s="2">
        <v>32.3</v>
      </c>
      <c r="S20" s="3">
        <v>65.2</v>
      </c>
    </row>
    <row r="21" spans="2:19" ht="15" customHeight="1">
      <c r="B21" s="389"/>
      <c r="C21" s="381"/>
      <c r="D21" s="28" t="s">
        <v>45</v>
      </c>
      <c r="E21" s="10">
        <v>2</v>
      </c>
      <c r="F21" s="2">
        <v>1</v>
      </c>
      <c r="G21" s="2">
        <v>4</v>
      </c>
      <c r="H21" s="2">
        <v>5</v>
      </c>
      <c r="I21" s="2">
        <v>59</v>
      </c>
      <c r="J21" s="2">
        <v>42</v>
      </c>
      <c r="K21" s="2">
        <v>30</v>
      </c>
      <c r="L21" s="2">
        <v>0.05</v>
      </c>
      <c r="M21" s="2">
        <v>1.76</v>
      </c>
      <c r="N21" s="2">
        <v>1.81</v>
      </c>
      <c r="O21" s="291"/>
      <c r="P21" s="2" t="s">
        <v>662</v>
      </c>
      <c r="Q21" s="2">
        <v>2.8</v>
      </c>
      <c r="R21" s="2">
        <v>31.6</v>
      </c>
      <c r="S21" s="3">
        <v>63</v>
      </c>
    </row>
    <row r="22" spans="2:19" ht="15" customHeight="1">
      <c r="B22" s="389"/>
      <c r="C22" s="381"/>
      <c r="D22" s="28" t="s">
        <v>46</v>
      </c>
      <c r="E22" s="10">
        <v>2</v>
      </c>
      <c r="F22" s="2">
        <v>1</v>
      </c>
      <c r="G22" s="2">
        <v>4</v>
      </c>
      <c r="H22" s="2">
        <v>5</v>
      </c>
      <c r="I22" s="2">
        <v>54</v>
      </c>
      <c r="J22" s="2">
        <v>46</v>
      </c>
      <c r="K22" s="2">
        <v>34</v>
      </c>
      <c r="L22" s="2">
        <v>0.08</v>
      </c>
      <c r="M22" s="2">
        <v>1.76</v>
      </c>
      <c r="N22" s="2">
        <v>1.84</v>
      </c>
      <c r="O22" s="291"/>
      <c r="P22" s="2" t="s">
        <v>663</v>
      </c>
      <c r="Q22" s="2">
        <v>2.1</v>
      </c>
      <c r="R22" s="2">
        <v>30.3</v>
      </c>
      <c r="S22" s="3">
        <v>62</v>
      </c>
    </row>
    <row r="23" spans="2:19" ht="15" customHeight="1">
      <c r="B23" s="389"/>
      <c r="C23" s="381"/>
      <c r="D23" s="28" t="s">
        <v>47</v>
      </c>
      <c r="E23" s="10">
        <v>1</v>
      </c>
      <c r="F23" s="2">
        <v>1</v>
      </c>
      <c r="G23" s="2">
        <v>4</v>
      </c>
      <c r="H23" s="2">
        <v>5</v>
      </c>
      <c r="I23" s="2">
        <v>47</v>
      </c>
      <c r="J23" s="2">
        <v>33</v>
      </c>
      <c r="K23" s="2">
        <v>25</v>
      </c>
      <c r="L23" s="2">
        <v>0.05</v>
      </c>
      <c r="M23" s="2">
        <v>1.74</v>
      </c>
      <c r="N23" s="2">
        <v>1.79</v>
      </c>
      <c r="O23" s="291"/>
      <c r="P23" s="2" t="s">
        <v>662</v>
      </c>
      <c r="Q23" s="2">
        <v>2.9</v>
      </c>
      <c r="R23" s="2">
        <v>29.4</v>
      </c>
      <c r="S23" s="3">
        <v>65</v>
      </c>
    </row>
    <row r="24" spans="2:19" ht="15" customHeight="1">
      <c r="B24" s="389"/>
      <c r="C24" s="381"/>
      <c r="D24" s="28" t="s">
        <v>48</v>
      </c>
      <c r="E24" s="10">
        <v>1</v>
      </c>
      <c r="F24" s="2">
        <v>1</v>
      </c>
      <c r="G24" s="2">
        <v>4</v>
      </c>
      <c r="H24" s="2">
        <v>5</v>
      </c>
      <c r="I24" s="2">
        <v>32</v>
      </c>
      <c r="J24" s="2">
        <v>50</v>
      </c>
      <c r="K24" s="2">
        <v>24</v>
      </c>
      <c r="L24" s="2">
        <v>0.07</v>
      </c>
      <c r="M24" s="2">
        <v>1.75</v>
      </c>
      <c r="N24" s="2">
        <v>1.82</v>
      </c>
      <c r="O24" s="291"/>
      <c r="P24" s="2" t="s">
        <v>662</v>
      </c>
      <c r="Q24" s="2">
        <v>2.3</v>
      </c>
      <c r="R24" s="2">
        <v>28</v>
      </c>
      <c r="S24" s="3">
        <v>72.2</v>
      </c>
    </row>
    <row r="25" spans="2:19" ht="15" customHeight="1">
      <c r="B25" s="389"/>
      <c r="C25" s="381"/>
      <c r="D25" s="28" t="s">
        <v>49</v>
      </c>
      <c r="E25" s="10">
        <v>1</v>
      </c>
      <c r="F25" s="2">
        <v>1</v>
      </c>
      <c r="G25" s="2">
        <v>5</v>
      </c>
      <c r="H25" s="2">
        <v>6</v>
      </c>
      <c r="I25" s="2">
        <v>23</v>
      </c>
      <c r="J25" s="2">
        <v>24</v>
      </c>
      <c r="K25" s="2">
        <v>21</v>
      </c>
      <c r="L25" s="2">
        <v>0.06</v>
      </c>
      <c r="M25" s="2">
        <v>1.72</v>
      </c>
      <c r="N25" s="2">
        <v>1.78</v>
      </c>
      <c r="O25" s="291"/>
      <c r="P25" s="2" t="s">
        <v>660</v>
      </c>
      <c r="Q25" s="2">
        <v>2</v>
      </c>
      <c r="R25" s="2">
        <v>28.4</v>
      </c>
      <c r="S25" s="3">
        <v>78.6</v>
      </c>
    </row>
    <row r="26" spans="2:19" ht="15" customHeight="1">
      <c r="B26" s="389"/>
      <c r="C26" s="381"/>
      <c r="D26" s="28" t="s">
        <v>50</v>
      </c>
      <c r="E26" s="10">
        <v>1</v>
      </c>
      <c r="F26" s="2">
        <v>1</v>
      </c>
      <c r="G26" s="2">
        <v>4</v>
      </c>
      <c r="H26" s="2">
        <v>5</v>
      </c>
      <c r="I26" s="2">
        <v>25</v>
      </c>
      <c r="J26" s="2">
        <v>36</v>
      </c>
      <c r="K26" s="2">
        <v>20</v>
      </c>
      <c r="L26" s="2">
        <v>0.05</v>
      </c>
      <c r="M26" s="2">
        <v>1.75</v>
      </c>
      <c r="N26" s="2">
        <v>1.8</v>
      </c>
      <c r="O26" s="291"/>
      <c r="P26" s="2" t="s">
        <v>662</v>
      </c>
      <c r="Q26" s="2">
        <v>1.6</v>
      </c>
      <c r="R26" s="2">
        <v>27.1</v>
      </c>
      <c r="S26" s="3">
        <v>86.5</v>
      </c>
    </row>
    <row r="27" spans="2:19" ht="15" customHeight="1">
      <c r="B27" s="389"/>
      <c r="C27" s="381"/>
      <c r="D27" s="28" t="s">
        <v>51</v>
      </c>
      <c r="E27" s="10">
        <v>1</v>
      </c>
      <c r="F27" s="2">
        <v>2</v>
      </c>
      <c r="G27" s="2">
        <v>8</v>
      </c>
      <c r="H27" s="2">
        <v>10</v>
      </c>
      <c r="I27" s="2">
        <v>18</v>
      </c>
      <c r="J27" s="2">
        <v>51</v>
      </c>
      <c r="K27" s="2">
        <v>19</v>
      </c>
      <c r="L27" s="2">
        <v>0.06</v>
      </c>
      <c r="M27" s="2">
        <v>1.73</v>
      </c>
      <c r="N27" s="2">
        <v>1.79</v>
      </c>
      <c r="O27" s="291"/>
      <c r="P27" s="2" t="s">
        <v>662</v>
      </c>
      <c r="Q27" s="2">
        <v>1.2</v>
      </c>
      <c r="R27" s="2">
        <v>26.2</v>
      </c>
      <c r="S27" s="3">
        <v>89</v>
      </c>
    </row>
    <row r="28" spans="2:19" ht="15" customHeight="1">
      <c r="B28" s="389"/>
      <c r="C28" s="381"/>
      <c r="D28" s="28" t="s">
        <v>52</v>
      </c>
      <c r="E28" s="10">
        <v>1</v>
      </c>
      <c r="F28" s="2">
        <v>2</v>
      </c>
      <c r="G28" s="2">
        <v>9</v>
      </c>
      <c r="H28" s="2">
        <v>11</v>
      </c>
      <c r="I28" s="2">
        <v>16</v>
      </c>
      <c r="J28" s="2">
        <v>44</v>
      </c>
      <c r="K28" s="2">
        <v>14</v>
      </c>
      <c r="L28" s="2">
        <v>0.09</v>
      </c>
      <c r="M28" s="2">
        <v>1.73</v>
      </c>
      <c r="N28" s="2">
        <v>1.82</v>
      </c>
      <c r="O28" s="291"/>
      <c r="P28" s="2" t="s">
        <v>663</v>
      </c>
      <c r="Q28" s="2">
        <v>0.6</v>
      </c>
      <c r="R28" s="2">
        <v>26.1</v>
      </c>
      <c r="S28" s="3">
        <v>87.4</v>
      </c>
    </row>
    <row r="29" spans="2:19" ht="15" customHeight="1">
      <c r="B29" s="389"/>
      <c r="C29" s="381"/>
      <c r="D29" s="28" t="s">
        <v>53</v>
      </c>
      <c r="E29" s="10">
        <v>1</v>
      </c>
      <c r="F29" s="2">
        <v>2</v>
      </c>
      <c r="G29" s="2">
        <v>10</v>
      </c>
      <c r="H29" s="2">
        <v>12</v>
      </c>
      <c r="I29" s="2">
        <v>14</v>
      </c>
      <c r="J29" s="2">
        <v>35</v>
      </c>
      <c r="K29" s="2">
        <v>16</v>
      </c>
      <c r="L29" s="2">
        <v>0.07</v>
      </c>
      <c r="M29" s="2">
        <v>1.73</v>
      </c>
      <c r="N29" s="2">
        <v>1.8</v>
      </c>
      <c r="O29" s="291"/>
      <c r="P29" s="2" t="s">
        <v>660</v>
      </c>
      <c r="Q29" s="2">
        <v>1</v>
      </c>
      <c r="R29" s="2">
        <v>26.4</v>
      </c>
      <c r="S29" s="3">
        <v>91.9</v>
      </c>
    </row>
    <row r="30" spans="2:19" ht="15" customHeight="1">
      <c r="B30" s="389"/>
      <c r="C30" s="382"/>
      <c r="D30" s="28" t="s">
        <v>54</v>
      </c>
      <c r="E30" s="10">
        <v>1</v>
      </c>
      <c r="F30" s="2">
        <v>2</v>
      </c>
      <c r="G30" s="2">
        <v>12</v>
      </c>
      <c r="H30" s="2">
        <v>14</v>
      </c>
      <c r="I30" s="2">
        <v>12</v>
      </c>
      <c r="J30" s="2">
        <v>41</v>
      </c>
      <c r="K30" s="2">
        <v>20</v>
      </c>
      <c r="L30" s="2">
        <v>0.07</v>
      </c>
      <c r="M30" s="2">
        <v>1.74</v>
      </c>
      <c r="N30" s="2">
        <v>1.81</v>
      </c>
      <c r="O30" s="291"/>
      <c r="P30" s="2" t="s">
        <v>660</v>
      </c>
      <c r="Q30" s="2">
        <v>1.1</v>
      </c>
      <c r="R30" s="2">
        <v>25.8</v>
      </c>
      <c r="S30" s="3">
        <v>89.3</v>
      </c>
    </row>
    <row r="31" spans="2:19" ht="15" customHeight="1">
      <c r="B31" s="389"/>
      <c r="C31" s="380">
        <v>41844</v>
      </c>
      <c r="D31" s="28" t="s">
        <v>31</v>
      </c>
      <c r="E31" s="10">
        <v>1</v>
      </c>
      <c r="F31" s="2">
        <v>12</v>
      </c>
      <c r="G31" s="2">
        <v>22</v>
      </c>
      <c r="H31" s="2">
        <v>34</v>
      </c>
      <c r="I31" s="2" t="s">
        <v>657</v>
      </c>
      <c r="J31" s="2">
        <v>52</v>
      </c>
      <c r="K31" s="2">
        <v>18</v>
      </c>
      <c r="L31" s="2" t="s">
        <v>657</v>
      </c>
      <c r="M31" s="2" t="s">
        <v>657</v>
      </c>
      <c r="N31" s="2" t="s">
        <v>657</v>
      </c>
      <c r="O31" s="291"/>
      <c r="P31" s="2" t="s">
        <v>660</v>
      </c>
      <c r="Q31" s="2">
        <v>0.8</v>
      </c>
      <c r="R31" s="2">
        <v>26.2</v>
      </c>
      <c r="S31" s="3">
        <v>90.2</v>
      </c>
    </row>
    <row r="32" spans="2:19" ht="15" customHeight="1">
      <c r="B32" s="389"/>
      <c r="C32" s="381"/>
      <c r="D32" s="28" t="s">
        <v>32</v>
      </c>
      <c r="E32" s="10">
        <v>1</v>
      </c>
      <c r="F32" s="2">
        <v>11</v>
      </c>
      <c r="G32" s="2">
        <v>26</v>
      </c>
      <c r="H32" s="2">
        <v>37</v>
      </c>
      <c r="I32" s="2">
        <v>4</v>
      </c>
      <c r="J32" s="2">
        <v>30</v>
      </c>
      <c r="K32" s="2">
        <v>21</v>
      </c>
      <c r="L32" s="2">
        <v>0.08</v>
      </c>
      <c r="M32" s="2">
        <v>1.78</v>
      </c>
      <c r="N32" s="2">
        <v>1.86</v>
      </c>
      <c r="O32" s="291"/>
      <c r="P32" s="2" t="s">
        <v>660</v>
      </c>
      <c r="Q32" s="2">
        <v>0.9</v>
      </c>
      <c r="R32" s="2">
        <v>26.8</v>
      </c>
      <c r="S32" s="3">
        <v>76.4</v>
      </c>
    </row>
    <row r="33" spans="2:19" ht="15" customHeight="1">
      <c r="B33" s="389"/>
      <c r="C33" s="381"/>
      <c r="D33" s="28" t="s">
        <v>33</v>
      </c>
      <c r="E33" s="10">
        <v>1</v>
      </c>
      <c r="F33" s="2">
        <v>3</v>
      </c>
      <c r="G33" s="2">
        <v>20</v>
      </c>
      <c r="H33" s="2">
        <v>23</v>
      </c>
      <c r="I33" s="2">
        <v>9</v>
      </c>
      <c r="J33" s="2">
        <v>41</v>
      </c>
      <c r="K33" s="2">
        <v>23</v>
      </c>
      <c r="L33" s="2">
        <v>0.08</v>
      </c>
      <c r="M33" s="2">
        <v>1.79</v>
      </c>
      <c r="N33" s="2">
        <v>1.87</v>
      </c>
      <c r="O33" s="291"/>
      <c r="P33" s="2" t="s">
        <v>660</v>
      </c>
      <c r="Q33" s="2">
        <v>1</v>
      </c>
      <c r="R33" s="2">
        <v>26.6</v>
      </c>
      <c r="S33" s="3">
        <v>72.4</v>
      </c>
    </row>
    <row r="34" spans="2:19" ht="15" customHeight="1">
      <c r="B34" s="389"/>
      <c r="C34" s="381"/>
      <c r="D34" s="28" t="s">
        <v>34</v>
      </c>
      <c r="E34" s="10">
        <v>1</v>
      </c>
      <c r="F34" s="2">
        <v>3</v>
      </c>
      <c r="G34" s="2">
        <v>19</v>
      </c>
      <c r="H34" s="2">
        <v>22</v>
      </c>
      <c r="I34" s="2">
        <v>10</v>
      </c>
      <c r="J34" s="2">
        <v>35</v>
      </c>
      <c r="K34" s="2">
        <v>22</v>
      </c>
      <c r="L34" s="2">
        <v>0.09</v>
      </c>
      <c r="M34" s="2">
        <v>1.82</v>
      </c>
      <c r="N34" s="2">
        <v>1.91</v>
      </c>
      <c r="O34" s="291"/>
      <c r="P34" s="2" t="s">
        <v>660</v>
      </c>
      <c r="Q34" s="2">
        <v>1</v>
      </c>
      <c r="R34" s="2">
        <v>27.1</v>
      </c>
      <c r="S34" s="3">
        <v>71.3</v>
      </c>
    </row>
    <row r="35" spans="2:19" ht="15" customHeight="1">
      <c r="B35" s="389"/>
      <c r="C35" s="381"/>
      <c r="D35" s="28" t="s">
        <v>35</v>
      </c>
      <c r="E35" s="10">
        <v>1</v>
      </c>
      <c r="F35" s="2">
        <v>2</v>
      </c>
      <c r="G35" s="2">
        <v>13</v>
      </c>
      <c r="H35" s="2">
        <v>15</v>
      </c>
      <c r="I35" s="2">
        <v>14</v>
      </c>
      <c r="J35" s="2">
        <v>29</v>
      </c>
      <c r="K35" s="2">
        <v>24</v>
      </c>
      <c r="L35" s="2">
        <v>0.08</v>
      </c>
      <c r="M35" s="2">
        <v>1.83</v>
      </c>
      <c r="N35" s="2">
        <v>1.91</v>
      </c>
      <c r="O35" s="291"/>
      <c r="P35" s="2" t="s">
        <v>660</v>
      </c>
      <c r="Q35" s="2">
        <v>1.2</v>
      </c>
      <c r="R35" s="2">
        <v>26.7</v>
      </c>
      <c r="S35" s="3">
        <v>67.8</v>
      </c>
    </row>
    <row r="36" spans="2:19" ht="15" customHeight="1">
      <c r="B36" s="389"/>
      <c r="C36" s="381"/>
      <c r="D36" s="28" t="s">
        <v>36</v>
      </c>
      <c r="E36" s="10">
        <v>1</v>
      </c>
      <c r="F36" s="2">
        <v>2</v>
      </c>
      <c r="G36" s="2">
        <v>11</v>
      </c>
      <c r="H36" s="2">
        <v>13</v>
      </c>
      <c r="I36" s="2">
        <v>16</v>
      </c>
      <c r="J36" s="2">
        <v>40</v>
      </c>
      <c r="K36" s="2">
        <v>17</v>
      </c>
      <c r="L36" s="2">
        <v>0.06</v>
      </c>
      <c r="M36" s="2">
        <v>1.82</v>
      </c>
      <c r="N36" s="2">
        <v>1.88</v>
      </c>
      <c r="O36" s="291"/>
      <c r="P36" s="2" t="s">
        <v>660</v>
      </c>
      <c r="Q36" s="2">
        <v>1.1</v>
      </c>
      <c r="R36" s="2">
        <v>26.9</v>
      </c>
      <c r="S36" s="3">
        <v>65.9</v>
      </c>
    </row>
    <row r="37" spans="2:19" ht="15" customHeight="1">
      <c r="B37" s="389"/>
      <c r="C37" s="381"/>
      <c r="D37" s="28" t="s">
        <v>37</v>
      </c>
      <c r="E37" s="10">
        <v>0</v>
      </c>
      <c r="F37" s="2">
        <v>3</v>
      </c>
      <c r="G37" s="2">
        <v>10</v>
      </c>
      <c r="H37" s="2">
        <v>13</v>
      </c>
      <c r="I37" s="2">
        <v>15</v>
      </c>
      <c r="J37" s="2">
        <v>29</v>
      </c>
      <c r="K37" s="2">
        <v>23</v>
      </c>
      <c r="L37" s="2">
        <v>0.09</v>
      </c>
      <c r="M37" s="2">
        <v>1.79</v>
      </c>
      <c r="N37" s="2">
        <v>1.88</v>
      </c>
      <c r="O37" s="291"/>
      <c r="P37" s="2" t="s">
        <v>660</v>
      </c>
      <c r="Q37" s="2">
        <v>2.1</v>
      </c>
      <c r="R37" s="2">
        <v>27.7</v>
      </c>
      <c r="S37" s="3">
        <v>65.3</v>
      </c>
    </row>
    <row r="38" spans="2:19" ht="15" customHeight="1">
      <c r="B38" s="389"/>
      <c r="C38" s="381"/>
      <c r="D38" s="28" t="s">
        <v>38</v>
      </c>
      <c r="E38" s="10">
        <v>0</v>
      </c>
      <c r="F38" s="2">
        <v>3</v>
      </c>
      <c r="G38" s="2">
        <v>9</v>
      </c>
      <c r="H38" s="2">
        <v>12</v>
      </c>
      <c r="I38" s="2">
        <v>18</v>
      </c>
      <c r="J38" s="2">
        <v>30</v>
      </c>
      <c r="K38" s="2">
        <v>24</v>
      </c>
      <c r="L38" s="2">
        <v>0.08</v>
      </c>
      <c r="M38" s="2">
        <v>1.78</v>
      </c>
      <c r="N38" s="2">
        <v>1.86</v>
      </c>
      <c r="O38" s="291"/>
      <c r="P38" s="2" t="s">
        <v>660</v>
      </c>
      <c r="Q38" s="2">
        <v>2.8</v>
      </c>
      <c r="R38" s="2">
        <v>28.9</v>
      </c>
      <c r="S38" s="3">
        <v>61.8</v>
      </c>
    </row>
    <row r="39" spans="2:19" ht="15" customHeight="1">
      <c r="B39" s="389"/>
      <c r="C39" s="381"/>
      <c r="D39" s="28" t="s">
        <v>39</v>
      </c>
      <c r="E39" s="10">
        <v>0</v>
      </c>
      <c r="F39" s="2">
        <v>3</v>
      </c>
      <c r="G39" s="2">
        <v>6</v>
      </c>
      <c r="H39" s="2">
        <v>9</v>
      </c>
      <c r="I39" s="2">
        <v>23</v>
      </c>
      <c r="J39" s="2">
        <v>26</v>
      </c>
      <c r="K39" s="2">
        <v>17</v>
      </c>
      <c r="L39" s="2">
        <v>0.08</v>
      </c>
      <c r="M39" s="2">
        <v>1.75</v>
      </c>
      <c r="N39" s="2">
        <v>1.83</v>
      </c>
      <c r="O39" s="291"/>
      <c r="P39" s="2" t="s">
        <v>661</v>
      </c>
      <c r="Q39" s="2">
        <v>2.2</v>
      </c>
      <c r="R39" s="2">
        <v>30.7</v>
      </c>
      <c r="S39" s="3">
        <v>57.6</v>
      </c>
    </row>
    <row r="40" spans="2:19" ht="15" customHeight="1" thickBot="1">
      <c r="B40" s="389"/>
      <c r="C40" s="381"/>
      <c r="D40" s="31" t="s">
        <v>40</v>
      </c>
      <c r="E40" s="23">
        <v>1</v>
      </c>
      <c r="F40" s="20">
        <v>2</v>
      </c>
      <c r="G40" s="20">
        <v>5</v>
      </c>
      <c r="H40" s="20">
        <v>7</v>
      </c>
      <c r="I40" s="20">
        <v>30</v>
      </c>
      <c r="J40" s="20">
        <v>16</v>
      </c>
      <c r="K40" s="20">
        <v>15</v>
      </c>
      <c r="L40" s="20">
        <v>0.07</v>
      </c>
      <c r="M40" s="20">
        <v>1.73</v>
      </c>
      <c r="N40" s="20">
        <v>1.8</v>
      </c>
      <c r="O40" s="292"/>
      <c r="P40" s="20" t="s">
        <v>660</v>
      </c>
      <c r="Q40" s="20">
        <v>3.1</v>
      </c>
      <c r="R40" s="20">
        <v>32.1</v>
      </c>
      <c r="S40" s="21">
        <v>57.3</v>
      </c>
    </row>
    <row r="41" spans="2:19" ht="15" customHeight="1">
      <c r="B41" s="389"/>
      <c r="C41" s="381"/>
      <c r="D41" s="27" t="s">
        <v>41</v>
      </c>
      <c r="E41" s="11">
        <v>1</v>
      </c>
      <c r="F41" s="6">
        <v>1</v>
      </c>
      <c r="G41" s="6">
        <v>3</v>
      </c>
      <c r="H41" s="6">
        <v>4</v>
      </c>
      <c r="I41" s="6">
        <v>39</v>
      </c>
      <c r="J41" s="6">
        <v>15</v>
      </c>
      <c r="K41" s="6">
        <v>16</v>
      </c>
      <c r="L41" s="6">
        <v>0.08</v>
      </c>
      <c r="M41" s="6">
        <v>1.74</v>
      </c>
      <c r="N41" s="6">
        <v>1.82</v>
      </c>
      <c r="O41" s="293"/>
      <c r="P41" s="6" t="s">
        <v>660</v>
      </c>
      <c r="Q41" s="6">
        <v>4</v>
      </c>
      <c r="R41" s="6">
        <v>32.6</v>
      </c>
      <c r="S41" s="7">
        <v>54.7</v>
      </c>
    </row>
    <row r="42" spans="2:19" ht="15" customHeight="1">
      <c r="B42" s="389"/>
      <c r="C42" s="381"/>
      <c r="D42" s="28" t="s">
        <v>42</v>
      </c>
      <c r="E42" s="10">
        <v>1</v>
      </c>
      <c r="F42" s="2">
        <v>1</v>
      </c>
      <c r="G42" s="2">
        <v>3</v>
      </c>
      <c r="H42" s="2">
        <v>4</v>
      </c>
      <c r="I42" s="2">
        <v>41</v>
      </c>
      <c r="J42" s="2">
        <v>13</v>
      </c>
      <c r="K42" s="2">
        <v>13</v>
      </c>
      <c r="L42" s="2">
        <v>0.06</v>
      </c>
      <c r="M42" s="2">
        <v>1.73</v>
      </c>
      <c r="N42" s="2">
        <v>1.79</v>
      </c>
      <c r="O42" s="291"/>
      <c r="P42" s="2" t="s">
        <v>660</v>
      </c>
      <c r="Q42" s="2">
        <v>3.6</v>
      </c>
      <c r="R42" s="2">
        <v>33</v>
      </c>
      <c r="S42" s="3">
        <v>52.8</v>
      </c>
    </row>
    <row r="43" spans="2:19" ht="15" customHeight="1">
      <c r="B43" s="389"/>
      <c r="C43" s="381"/>
      <c r="D43" s="28" t="s">
        <v>43</v>
      </c>
      <c r="E43" s="10">
        <v>1</v>
      </c>
      <c r="F43" s="2">
        <v>1</v>
      </c>
      <c r="G43" s="2">
        <v>2</v>
      </c>
      <c r="H43" s="2">
        <v>3</v>
      </c>
      <c r="I43" s="2">
        <v>51</v>
      </c>
      <c r="J43" s="2">
        <v>27</v>
      </c>
      <c r="K43" s="2">
        <v>10</v>
      </c>
      <c r="L43" s="2">
        <v>0.07</v>
      </c>
      <c r="M43" s="2">
        <v>1.74</v>
      </c>
      <c r="N43" s="2">
        <v>1.81</v>
      </c>
      <c r="O43" s="291"/>
      <c r="P43" s="2" t="s">
        <v>661</v>
      </c>
      <c r="Q43" s="2">
        <v>4</v>
      </c>
      <c r="R43" s="2">
        <v>34.3</v>
      </c>
      <c r="S43" s="3">
        <v>52</v>
      </c>
    </row>
    <row r="44" spans="2:19" ht="15" customHeight="1">
      <c r="B44" s="389"/>
      <c r="C44" s="381"/>
      <c r="D44" s="28" t="s">
        <v>44</v>
      </c>
      <c r="E44" s="10">
        <v>1</v>
      </c>
      <c r="F44" s="2">
        <v>1</v>
      </c>
      <c r="G44" s="2">
        <v>2</v>
      </c>
      <c r="H44" s="2">
        <v>3</v>
      </c>
      <c r="I44" s="2">
        <v>52</v>
      </c>
      <c r="J44" s="2">
        <v>28</v>
      </c>
      <c r="K44" s="2">
        <v>17</v>
      </c>
      <c r="L44" s="2">
        <v>0.07</v>
      </c>
      <c r="M44" s="2">
        <v>1.74</v>
      </c>
      <c r="N44" s="2">
        <v>1.81</v>
      </c>
      <c r="O44" s="291"/>
      <c r="P44" s="2" t="s">
        <v>661</v>
      </c>
      <c r="Q44" s="2">
        <v>4.2</v>
      </c>
      <c r="R44" s="2">
        <v>34.7</v>
      </c>
      <c r="S44" s="3">
        <v>49.5</v>
      </c>
    </row>
    <row r="45" spans="2:19" ht="15" customHeight="1">
      <c r="B45" s="389"/>
      <c r="C45" s="381"/>
      <c r="D45" s="28" t="s">
        <v>45</v>
      </c>
      <c r="E45" s="10">
        <v>1</v>
      </c>
      <c r="F45" s="2">
        <v>1</v>
      </c>
      <c r="G45" s="2">
        <v>2</v>
      </c>
      <c r="H45" s="2">
        <v>3</v>
      </c>
      <c r="I45" s="2">
        <v>51</v>
      </c>
      <c r="J45" s="2">
        <v>20</v>
      </c>
      <c r="K45" s="2">
        <v>15</v>
      </c>
      <c r="L45" s="2">
        <v>0.08</v>
      </c>
      <c r="M45" s="2">
        <v>1.74</v>
      </c>
      <c r="N45" s="2">
        <v>1.82</v>
      </c>
      <c r="O45" s="291"/>
      <c r="P45" s="2" t="s">
        <v>661</v>
      </c>
      <c r="Q45" s="2">
        <v>3.7</v>
      </c>
      <c r="R45" s="2">
        <v>35</v>
      </c>
      <c r="S45" s="3">
        <v>50.8</v>
      </c>
    </row>
    <row r="46" spans="2:19" ht="15" customHeight="1">
      <c r="B46" s="389"/>
      <c r="C46" s="381"/>
      <c r="D46" s="28" t="s">
        <v>46</v>
      </c>
      <c r="E46" s="10">
        <v>0</v>
      </c>
      <c r="F46" s="2">
        <v>1</v>
      </c>
      <c r="G46" s="2">
        <v>2</v>
      </c>
      <c r="H46" s="2">
        <v>3</v>
      </c>
      <c r="I46" s="2">
        <v>44</v>
      </c>
      <c r="J46" s="2">
        <v>26</v>
      </c>
      <c r="K46" s="2">
        <v>15</v>
      </c>
      <c r="L46" s="2">
        <v>0.07</v>
      </c>
      <c r="M46" s="2">
        <v>1.76</v>
      </c>
      <c r="N46" s="2">
        <v>1.83</v>
      </c>
      <c r="O46" s="291"/>
      <c r="P46" s="2" t="s">
        <v>661</v>
      </c>
      <c r="Q46" s="2">
        <v>4</v>
      </c>
      <c r="R46" s="2">
        <v>34.6</v>
      </c>
      <c r="S46" s="3">
        <v>50.2</v>
      </c>
    </row>
    <row r="47" spans="2:19" ht="15" customHeight="1">
      <c r="B47" s="389"/>
      <c r="C47" s="381"/>
      <c r="D47" s="28" t="s">
        <v>47</v>
      </c>
      <c r="E47" s="10">
        <v>0</v>
      </c>
      <c r="F47" s="2">
        <v>1</v>
      </c>
      <c r="G47" s="2">
        <v>2</v>
      </c>
      <c r="H47" s="2">
        <v>3</v>
      </c>
      <c r="I47" s="2">
        <v>41</v>
      </c>
      <c r="J47" s="2">
        <v>23</v>
      </c>
      <c r="K47" s="2">
        <v>16</v>
      </c>
      <c r="L47" s="2">
        <v>0.04</v>
      </c>
      <c r="M47" s="2">
        <v>1.75</v>
      </c>
      <c r="N47" s="2">
        <v>1.79</v>
      </c>
      <c r="O47" s="291"/>
      <c r="P47" s="2" t="s">
        <v>664</v>
      </c>
      <c r="Q47" s="2">
        <v>4</v>
      </c>
      <c r="R47" s="2">
        <v>34.2</v>
      </c>
      <c r="S47" s="3">
        <v>49</v>
      </c>
    </row>
    <row r="48" spans="2:19" ht="15" customHeight="1">
      <c r="B48" s="389"/>
      <c r="C48" s="381"/>
      <c r="D48" s="28" t="s">
        <v>48</v>
      </c>
      <c r="E48" s="10">
        <v>0</v>
      </c>
      <c r="F48" s="2">
        <v>1</v>
      </c>
      <c r="G48" s="2">
        <v>3</v>
      </c>
      <c r="H48" s="2">
        <v>4</v>
      </c>
      <c r="I48" s="2">
        <v>38</v>
      </c>
      <c r="J48" s="2">
        <v>26</v>
      </c>
      <c r="K48" s="2">
        <v>16</v>
      </c>
      <c r="L48" s="2">
        <v>0.08</v>
      </c>
      <c r="M48" s="2">
        <v>1.75</v>
      </c>
      <c r="N48" s="2">
        <v>1.83</v>
      </c>
      <c r="O48" s="291"/>
      <c r="P48" s="2" t="s">
        <v>664</v>
      </c>
      <c r="Q48" s="2">
        <v>3.2</v>
      </c>
      <c r="R48" s="2">
        <v>33.5</v>
      </c>
      <c r="S48" s="3">
        <v>50.7</v>
      </c>
    </row>
    <row r="49" spans="2:19" ht="15" customHeight="1">
      <c r="B49" s="389"/>
      <c r="C49" s="381"/>
      <c r="D49" s="28" t="s">
        <v>49</v>
      </c>
      <c r="E49" s="10">
        <v>0</v>
      </c>
      <c r="F49" s="2">
        <v>1</v>
      </c>
      <c r="G49" s="2">
        <v>3</v>
      </c>
      <c r="H49" s="2">
        <v>4</v>
      </c>
      <c r="I49" s="2">
        <v>31</v>
      </c>
      <c r="J49" s="2">
        <v>18</v>
      </c>
      <c r="K49" s="2">
        <v>14</v>
      </c>
      <c r="L49" s="2">
        <v>0.05</v>
      </c>
      <c r="M49" s="2">
        <v>1.76</v>
      </c>
      <c r="N49" s="2">
        <v>1.81</v>
      </c>
      <c r="O49" s="291"/>
      <c r="P49" s="2" t="s">
        <v>661</v>
      </c>
      <c r="Q49" s="2">
        <v>3.7</v>
      </c>
      <c r="R49" s="2">
        <v>32.2</v>
      </c>
      <c r="S49" s="3">
        <v>53.6</v>
      </c>
    </row>
    <row r="50" spans="2:19" ht="15" customHeight="1">
      <c r="B50" s="389"/>
      <c r="C50" s="381"/>
      <c r="D50" s="28" t="s">
        <v>50</v>
      </c>
      <c r="E50" s="10">
        <v>0</v>
      </c>
      <c r="F50" s="2">
        <v>1</v>
      </c>
      <c r="G50" s="2">
        <v>3</v>
      </c>
      <c r="H50" s="2">
        <v>4</v>
      </c>
      <c r="I50" s="2">
        <v>27</v>
      </c>
      <c r="J50" s="2">
        <v>18</v>
      </c>
      <c r="K50" s="2">
        <v>12</v>
      </c>
      <c r="L50" s="2">
        <v>0.07</v>
      </c>
      <c r="M50" s="2">
        <v>1.75</v>
      </c>
      <c r="N50" s="2">
        <v>1.82</v>
      </c>
      <c r="O50" s="291"/>
      <c r="P50" s="2" t="s">
        <v>664</v>
      </c>
      <c r="Q50" s="2">
        <v>3.3</v>
      </c>
      <c r="R50" s="2">
        <v>31.7</v>
      </c>
      <c r="S50" s="3">
        <v>53.5</v>
      </c>
    </row>
    <row r="51" spans="2:19" ht="15" customHeight="1">
      <c r="B51" s="389"/>
      <c r="C51" s="381"/>
      <c r="D51" s="28" t="s">
        <v>51</v>
      </c>
      <c r="E51" s="10">
        <v>0</v>
      </c>
      <c r="F51" s="2">
        <v>1</v>
      </c>
      <c r="G51" s="2">
        <v>3</v>
      </c>
      <c r="H51" s="2">
        <v>4</v>
      </c>
      <c r="I51" s="2">
        <v>27</v>
      </c>
      <c r="J51" s="2">
        <v>19</v>
      </c>
      <c r="K51" s="2">
        <v>11</v>
      </c>
      <c r="L51" s="2">
        <v>0.07</v>
      </c>
      <c r="M51" s="2">
        <v>1.74</v>
      </c>
      <c r="N51" s="2">
        <v>1.81</v>
      </c>
      <c r="O51" s="291"/>
      <c r="P51" s="2" t="s">
        <v>664</v>
      </c>
      <c r="Q51" s="2">
        <v>3</v>
      </c>
      <c r="R51" s="2">
        <v>31.5</v>
      </c>
      <c r="S51" s="3">
        <v>50.6</v>
      </c>
    </row>
    <row r="52" spans="2:19" ht="15" customHeight="1">
      <c r="B52" s="389"/>
      <c r="C52" s="381"/>
      <c r="D52" s="28" t="s">
        <v>52</v>
      </c>
      <c r="E52" s="10">
        <v>0</v>
      </c>
      <c r="F52" s="2">
        <v>1</v>
      </c>
      <c r="G52" s="2">
        <v>4</v>
      </c>
      <c r="H52" s="2">
        <v>5</v>
      </c>
      <c r="I52" s="2">
        <v>26</v>
      </c>
      <c r="J52" s="2">
        <v>24</v>
      </c>
      <c r="K52" s="2">
        <v>11</v>
      </c>
      <c r="L52" s="2">
        <v>0.05</v>
      </c>
      <c r="M52" s="2">
        <v>1.74</v>
      </c>
      <c r="N52" s="2">
        <v>1.79</v>
      </c>
      <c r="O52" s="291"/>
      <c r="P52" s="2" t="s">
        <v>664</v>
      </c>
      <c r="Q52" s="2">
        <v>1.9</v>
      </c>
      <c r="R52" s="2">
        <v>31</v>
      </c>
      <c r="S52" s="3">
        <v>50.8</v>
      </c>
    </row>
    <row r="53" spans="2:19" ht="15" customHeight="1">
      <c r="B53" s="389"/>
      <c r="C53" s="381"/>
      <c r="D53" s="28" t="s">
        <v>53</v>
      </c>
      <c r="E53" s="10">
        <v>0</v>
      </c>
      <c r="F53" s="2">
        <v>1</v>
      </c>
      <c r="G53" s="2">
        <v>5</v>
      </c>
      <c r="H53" s="2">
        <v>6</v>
      </c>
      <c r="I53" s="2">
        <v>23</v>
      </c>
      <c r="J53" s="2">
        <v>16</v>
      </c>
      <c r="K53" s="2">
        <v>8</v>
      </c>
      <c r="L53" s="2">
        <v>0.04</v>
      </c>
      <c r="M53" s="2">
        <v>1.74</v>
      </c>
      <c r="N53" s="2">
        <v>1.78</v>
      </c>
      <c r="O53" s="291"/>
      <c r="P53" s="2" t="s">
        <v>665</v>
      </c>
      <c r="Q53" s="2">
        <v>1.8</v>
      </c>
      <c r="R53" s="2">
        <v>30.8</v>
      </c>
      <c r="S53" s="3">
        <v>51.5</v>
      </c>
    </row>
    <row r="54" spans="2:19" ht="15" customHeight="1">
      <c r="B54" s="389"/>
      <c r="C54" s="382"/>
      <c r="D54" s="28" t="s">
        <v>54</v>
      </c>
      <c r="E54" s="10">
        <v>0</v>
      </c>
      <c r="F54" s="2">
        <v>2</v>
      </c>
      <c r="G54" s="2">
        <v>7</v>
      </c>
      <c r="H54" s="2">
        <v>9</v>
      </c>
      <c r="I54" s="2">
        <v>18</v>
      </c>
      <c r="J54" s="2">
        <v>11</v>
      </c>
      <c r="K54" s="2">
        <v>5</v>
      </c>
      <c r="L54" s="2">
        <v>0.03</v>
      </c>
      <c r="M54" s="2">
        <v>1.72</v>
      </c>
      <c r="N54" s="2">
        <v>1.75</v>
      </c>
      <c r="O54" s="291"/>
      <c r="P54" s="2" t="s">
        <v>664</v>
      </c>
      <c r="Q54" s="2">
        <v>1.6</v>
      </c>
      <c r="R54" s="2">
        <v>30.8</v>
      </c>
      <c r="S54" s="3">
        <v>52</v>
      </c>
    </row>
    <row r="55" spans="2:19" ht="15" customHeight="1">
      <c r="B55" s="389"/>
      <c r="C55" s="380">
        <v>41845</v>
      </c>
      <c r="D55" s="28" t="s">
        <v>31</v>
      </c>
      <c r="E55" s="10">
        <v>0</v>
      </c>
      <c r="F55" s="2">
        <v>3</v>
      </c>
      <c r="G55" s="2">
        <v>13</v>
      </c>
      <c r="H55" s="2">
        <v>16</v>
      </c>
      <c r="I55" s="2">
        <v>11</v>
      </c>
      <c r="J55" s="2">
        <v>7</v>
      </c>
      <c r="K55" s="2">
        <v>6</v>
      </c>
      <c r="L55" s="2">
        <v>0.05</v>
      </c>
      <c r="M55" s="2">
        <v>1.74</v>
      </c>
      <c r="N55" s="2">
        <v>1.79</v>
      </c>
      <c r="O55" s="291"/>
      <c r="P55" s="2" t="s">
        <v>665</v>
      </c>
      <c r="Q55" s="2">
        <v>0.5</v>
      </c>
      <c r="R55" s="2">
        <v>30.7</v>
      </c>
      <c r="S55" s="3">
        <v>50.7</v>
      </c>
    </row>
    <row r="56" spans="2:19" ht="15" customHeight="1">
      <c r="B56" s="389"/>
      <c r="C56" s="381"/>
      <c r="D56" s="28" t="s">
        <v>32</v>
      </c>
      <c r="E56" s="10">
        <v>0</v>
      </c>
      <c r="F56" s="2">
        <v>6</v>
      </c>
      <c r="G56" s="2">
        <v>18</v>
      </c>
      <c r="H56" s="2">
        <v>24</v>
      </c>
      <c r="I56" s="2">
        <v>6</v>
      </c>
      <c r="J56" s="2">
        <v>18</v>
      </c>
      <c r="K56" s="2">
        <v>5</v>
      </c>
      <c r="L56" s="2">
        <v>0.04</v>
      </c>
      <c r="M56" s="2">
        <v>1.75</v>
      </c>
      <c r="N56" s="2">
        <v>1.79</v>
      </c>
      <c r="O56" s="291"/>
      <c r="P56" s="2" t="s">
        <v>659</v>
      </c>
      <c r="Q56" s="2">
        <v>0.1</v>
      </c>
      <c r="R56" s="2">
        <v>30.2</v>
      </c>
      <c r="S56" s="3">
        <v>56.6</v>
      </c>
    </row>
    <row r="57" spans="2:19" ht="15" customHeight="1">
      <c r="B57" s="389"/>
      <c r="C57" s="381"/>
      <c r="D57" s="28" t="s">
        <v>33</v>
      </c>
      <c r="E57" s="10">
        <v>0</v>
      </c>
      <c r="F57" s="2">
        <v>3</v>
      </c>
      <c r="G57" s="2">
        <v>14</v>
      </c>
      <c r="H57" s="2">
        <v>17</v>
      </c>
      <c r="I57" s="2">
        <v>10</v>
      </c>
      <c r="J57" s="2">
        <v>12</v>
      </c>
      <c r="K57" s="2">
        <v>11</v>
      </c>
      <c r="L57" s="2">
        <v>0.04</v>
      </c>
      <c r="M57" s="2">
        <v>1.74</v>
      </c>
      <c r="N57" s="2">
        <v>1.78</v>
      </c>
      <c r="O57" s="291"/>
      <c r="P57" s="2" t="s">
        <v>659</v>
      </c>
      <c r="Q57" s="2">
        <v>0</v>
      </c>
      <c r="R57" s="2">
        <v>27.9</v>
      </c>
      <c r="S57" s="3">
        <v>62.6</v>
      </c>
    </row>
    <row r="58" spans="2:19" ht="15" customHeight="1">
      <c r="B58" s="389"/>
      <c r="C58" s="381"/>
      <c r="D58" s="28" t="s">
        <v>34</v>
      </c>
      <c r="E58" s="10">
        <v>0</v>
      </c>
      <c r="F58" s="2">
        <v>4</v>
      </c>
      <c r="G58" s="2">
        <v>10</v>
      </c>
      <c r="H58" s="2">
        <v>14</v>
      </c>
      <c r="I58" s="2">
        <v>8</v>
      </c>
      <c r="J58" s="2">
        <v>8</v>
      </c>
      <c r="K58" s="2">
        <v>9</v>
      </c>
      <c r="L58" s="2">
        <v>0.07</v>
      </c>
      <c r="M58" s="2">
        <v>1.76</v>
      </c>
      <c r="N58" s="2">
        <v>1.83</v>
      </c>
      <c r="O58" s="291"/>
      <c r="P58" s="2" t="s">
        <v>659</v>
      </c>
      <c r="Q58" s="2">
        <v>0</v>
      </c>
      <c r="R58" s="2">
        <v>27.8</v>
      </c>
      <c r="S58" s="3">
        <v>63.2</v>
      </c>
    </row>
    <row r="59" spans="2:19" ht="15" customHeight="1">
      <c r="B59" s="389"/>
      <c r="C59" s="381"/>
      <c r="D59" s="28" t="s">
        <v>35</v>
      </c>
      <c r="E59" s="10">
        <v>0</v>
      </c>
      <c r="F59" s="2">
        <v>18</v>
      </c>
      <c r="G59" s="2">
        <v>19</v>
      </c>
      <c r="H59" s="2">
        <v>37</v>
      </c>
      <c r="I59" s="2">
        <v>1</v>
      </c>
      <c r="J59" s="2">
        <v>17</v>
      </c>
      <c r="K59" s="2">
        <v>8</v>
      </c>
      <c r="L59" s="2">
        <v>0.07</v>
      </c>
      <c r="M59" s="2">
        <v>1.92</v>
      </c>
      <c r="N59" s="2">
        <v>1.99</v>
      </c>
      <c r="O59" s="291"/>
      <c r="P59" s="2" t="s">
        <v>659</v>
      </c>
      <c r="Q59" s="2">
        <v>0.1</v>
      </c>
      <c r="R59" s="2">
        <v>26.2</v>
      </c>
      <c r="S59" s="3">
        <v>69</v>
      </c>
    </row>
    <row r="60" spans="2:19" ht="15" customHeight="1">
      <c r="B60" s="389"/>
      <c r="C60" s="381"/>
      <c r="D60" s="28" t="s">
        <v>36</v>
      </c>
      <c r="E60" s="10">
        <v>0</v>
      </c>
      <c r="F60" s="2">
        <v>20</v>
      </c>
      <c r="G60" s="2">
        <v>20</v>
      </c>
      <c r="H60" s="2">
        <v>40</v>
      </c>
      <c r="I60" s="2">
        <v>2</v>
      </c>
      <c r="J60" s="2">
        <v>20</v>
      </c>
      <c r="K60" s="2">
        <v>12</v>
      </c>
      <c r="L60" s="2">
        <v>0.06</v>
      </c>
      <c r="M60" s="2">
        <v>1.92</v>
      </c>
      <c r="N60" s="2">
        <v>1.98</v>
      </c>
      <c r="O60" s="291"/>
      <c r="P60" s="2" t="s">
        <v>659</v>
      </c>
      <c r="Q60" s="2">
        <v>0</v>
      </c>
      <c r="R60" s="2">
        <v>27</v>
      </c>
      <c r="S60" s="3">
        <v>70.3</v>
      </c>
    </row>
    <row r="61" spans="2:19" ht="15" customHeight="1">
      <c r="B61" s="389"/>
      <c r="C61" s="381"/>
      <c r="D61" s="28" t="s">
        <v>37</v>
      </c>
      <c r="E61" s="10">
        <v>1</v>
      </c>
      <c r="F61" s="2">
        <v>11</v>
      </c>
      <c r="G61" s="2">
        <v>22</v>
      </c>
      <c r="H61" s="2">
        <v>33</v>
      </c>
      <c r="I61" s="2">
        <v>16</v>
      </c>
      <c r="J61" s="2">
        <v>44</v>
      </c>
      <c r="K61" s="2">
        <v>22</v>
      </c>
      <c r="L61" s="2">
        <v>0.07</v>
      </c>
      <c r="M61" s="2">
        <v>1.89</v>
      </c>
      <c r="N61" s="2">
        <v>1.96</v>
      </c>
      <c r="O61" s="291"/>
      <c r="P61" s="2" t="s">
        <v>659</v>
      </c>
      <c r="Q61" s="2">
        <v>0</v>
      </c>
      <c r="R61" s="2">
        <v>28.3</v>
      </c>
      <c r="S61" s="3">
        <v>64.1</v>
      </c>
    </row>
    <row r="62" spans="2:19" ht="15" customHeight="1">
      <c r="B62" s="389"/>
      <c r="C62" s="381"/>
      <c r="D62" s="28" t="s">
        <v>38</v>
      </c>
      <c r="E62" s="10">
        <v>2</v>
      </c>
      <c r="F62" s="2">
        <v>10</v>
      </c>
      <c r="G62" s="2">
        <v>22</v>
      </c>
      <c r="H62" s="2">
        <v>32</v>
      </c>
      <c r="I62" s="2">
        <v>23</v>
      </c>
      <c r="J62" s="2">
        <v>47</v>
      </c>
      <c r="K62" s="2">
        <v>21</v>
      </c>
      <c r="L62" s="2">
        <v>0.1</v>
      </c>
      <c r="M62" s="2">
        <v>1.89</v>
      </c>
      <c r="N62" s="2">
        <v>1.99</v>
      </c>
      <c r="O62" s="291"/>
      <c r="P62" s="2" t="s">
        <v>659</v>
      </c>
      <c r="Q62" s="2">
        <v>0</v>
      </c>
      <c r="R62" s="2">
        <v>29.9</v>
      </c>
      <c r="S62" s="3">
        <v>56.8</v>
      </c>
    </row>
    <row r="63" spans="2:19" ht="15" customHeight="1">
      <c r="B63" s="389"/>
      <c r="C63" s="381"/>
      <c r="D63" s="28" t="s">
        <v>39</v>
      </c>
      <c r="E63" s="10">
        <v>2</v>
      </c>
      <c r="F63" s="2">
        <v>5</v>
      </c>
      <c r="G63" s="2">
        <v>16</v>
      </c>
      <c r="H63" s="2">
        <v>21</v>
      </c>
      <c r="I63" s="2">
        <v>34</v>
      </c>
      <c r="J63" s="2">
        <v>52</v>
      </c>
      <c r="K63" s="2">
        <v>20</v>
      </c>
      <c r="L63" s="2">
        <v>0.12</v>
      </c>
      <c r="M63" s="2">
        <v>1.85</v>
      </c>
      <c r="N63" s="2">
        <v>1.97</v>
      </c>
      <c r="O63" s="291"/>
      <c r="P63" s="2" t="s">
        <v>666</v>
      </c>
      <c r="Q63" s="2">
        <v>1</v>
      </c>
      <c r="R63" s="2">
        <v>31.4</v>
      </c>
      <c r="S63" s="3">
        <v>54.9</v>
      </c>
    </row>
    <row r="64" spans="2:19" ht="15" customHeight="1" thickBot="1">
      <c r="B64" s="389"/>
      <c r="C64" s="381"/>
      <c r="D64" s="31" t="s">
        <v>40</v>
      </c>
      <c r="E64" s="23">
        <v>2</v>
      </c>
      <c r="F64" s="20">
        <v>3</v>
      </c>
      <c r="G64" s="20">
        <v>10</v>
      </c>
      <c r="H64" s="20">
        <v>13</v>
      </c>
      <c r="I64" s="20">
        <v>49</v>
      </c>
      <c r="J64" s="20">
        <v>35</v>
      </c>
      <c r="K64" s="20">
        <v>22</v>
      </c>
      <c r="L64" s="20">
        <v>0.12</v>
      </c>
      <c r="M64" s="20">
        <v>1.8</v>
      </c>
      <c r="N64" s="20">
        <v>1.92</v>
      </c>
      <c r="O64" s="292"/>
      <c r="P64" s="20" t="s">
        <v>666</v>
      </c>
      <c r="Q64" s="20">
        <v>1.4</v>
      </c>
      <c r="R64" s="20">
        <v>33.2</v>
      </c>
      <c r="S64" s="21">
        <v>56.1</v>
      </c>
    </row>
    <row r="65" spans="2:19" ht="15" customHeight="1">
      <c r="B65" s="389"/>
      <c r="C65" s="381"/>
      <c r="D65" s="27" t="s">
        <v>41</v>
      </c>
      <c r="E65" s="11">
        <v>2</v>
      </c>
      <c r="F65" s="6">
        <v>2</v>
      </c>
      <c r="G65" s="6">
        <v>8</v>
      </c>
      <c r="H65" s="6">
        <v>10</v>
      </c>
      <c r="I65" s="6">
        <v>73</v>
      </c>
      <c r="J65" s="6">
        <v>55</v>
      </c>
      <c r="K65" s="6">
        <v>38</v>
      </c>
      <c r="L65" s="6">
        <v>0.1</v>
      </c>
      <c r="M65" s="6">
        <v>1.82</v>
      </c>
      <c r="N65" s="6">
        <v>1.92</v>
      </c>
      <c r="O65" s="293"/>
      <c r="P65" s="6" t="s">
        <v>667</v>
      </c>
      <c r="Q65" s="6">
        <v>2.4</v>
      </c>
      <c r="R65" s="6">
        <v>32.7</v>
      </c>
      <c r="S65" s="7">
        <v>56.3</v>
      </c>
    </row>
    <row r="66" spans="2:19" ht="15" customHeight="1">
      <c r="B66" s="389"/>
      <c r="C66" s="381"/>
      <c r="D66" s="28" t="s">
        <v>42</v>
      </c>
      <c r="E66" s="10">
        <v>2</v>
      </c>
      <c r="F66" s="2">
        <v>1</v>
      </c>
      <c r="G66" s="2">
        <v>6</v>
      </c>
      <c r="H66" s="2">
        <v>7</v>
      </c>
      <c r="I66" s="2">
        <v>85</v>
      </c>
      <c r="J66" s="2">
        <v>48</v>
      </c>
      <c r="K66" s="2">
        <v>30</v>
      </c>
      <c r="L66" s="2">
        <v>0.12</v>
      </c>
      <c r="M66" s="2">
        <v>1.81</v>
      </c>
      <c r="N66" s="2">
        <v>1.93</v>
      </c>
      <c r="O66" s="291"/>
      <c r="P66" s="2" t="s">
        <v>668</v>
      </c>
      <c r="Q66" s="2">
        <v>3</v>
      </c>
      <c r="R66" s="2">
        <v>33.1</v>
      </c>
      <c r="S66" s="3">
        <v>54.5</v>
      </c>
    </row>
    <row r="67" spans="2:19" ht="15" customHeight="1">
      <c r="B67" s="389"/>
      <c r="C67" s="381"/>
      <c r="D67" s="28" t="s">
        <v>43</v>
      </c>
      <c r="E67" s="10">
        <v>2</v>
      </c>
      <c r="F67" s="2">
        <v>1</v>
      </c>
      <c r="G67" s="2">
        <v>4</v>
      </c>
      <c r="H67" s="2">
        <v>5</v>
      </c>
      <c r="I67" s="2">
        <v>97</v>
      </c>
      <c r="J67" s="2">
        <v>44</v>
      </c>
      <c r="K67" s="2">
        <v>31</v>
      </c>
      <c r="L67" s="2">
        <v>0.12</v>
      </c>
      <c r="M67" s="2">
        <v>1.8</v>
      </c>
      <c r="N67" s="2">
        <v>1.92</v>
      </c>
      <c r="O67" s="291"/>
      <c r="P67" s="2" t="s">
        <v>667</v>
      </c>
      <c r="Q67" s="2">
        <v>2.5</v>
      </c>
      <c r="R67" s="2">
        <v>33.6</v>
      </c>
      <c r="S67" s="3">
        <v>52.2</v>
      </c>
    </row>
    <row r="68" spans="2:19" ht="15" customHeight="1">
      <c r="B68" s="389"/>
      <c r="C68" s="381"/>
      <c r="D68" s="28" t="s">
        <v>44</v>
      </c>
      <c r="E68" s="10">
        <v>2</v>
      </c>
      <c r="F68" s="2">
        <v>1</v>
      </c>
      <c r="G68" s="2">
        <v>4</v>
      </c>
      <c r="H68" s="2">
        <v>5</v>
      </c>
      <c r="I68" s="2">
        <v>87</v>
      </c>
      <c r="J68" s="2">
        <v>37</v>
      </c>
      <c r="K68" s="2">
        <v>24</v>
      </c>
      <c r="L68" s="2">
        <v>0.15</v>
      </c>
      <c r="M68" s="2">
        <v>1.79</v>
      </c>
      <c r="N68" s="2">
        <v>1.94</v>
      </c>
      <c r="O68" s="291"/>
      <c r="P68" s="2" t="s">
        <v>668</v>
      </c>
      <c r="Q68" s="2">
        <v>2.1</v>
      </c>
      <c r="R68" s="2">
        <v>33.8</v>
      </c>
      <c r="S68" s="3">
        <v>51.6</v>
      </c>
    </row>
    <row r="69" spans="2:19" ht="15" customHeight="1">
      <c r="B69" s="389"/>
      <c r="C69" s="381"/>
      <c r="D69" s="28" t="s">
        <v>45</v>
      </c>
      <c r="E69" s="10">
        <v>1</v>
      </c>
      <c r="F69" s="2">
        <v>1</v>
      </c>
      <c r="G69" s="2">
        <v>3</v>
      </c>
      <c r="H69" s="2">
        <v>4</v>
      </c>
      <c r="I69" s="2">
        <v>80</v>
      </c>
      <c r="J69" s="2">
        <v>35</v>
      </c>
      <c r="K69" s="2">
        <v>24</v>
      </c>
      <c r="L69" s="2">
        <v>0.08</v>
      </c>
      <c r="M69" s="2">
        <v>1.79</v>
      </c>
      <c r="N69" s="2">
        <v>1.87</v>
      </c>
      <c r="O69" s="291"/>
      <c r="P69" s="2" t="s">
        <v>667</v>
      </c>
      <c r="Q69" s="2">
        <v>1.8</v>
      </c>
      <c r="R69" s="2">
        <v>33.6</v>
      </c>
      <c r="S69" s="3">
        <v>50.6</v>
      </c>
    </row>
    <row r="70" spans="2:19" ht="15" customHeight="1">
      <c r="B70" s="389"/>
      <c r="C70" s="381"/>
      <c r="D70" s="28" t="s">
        <v>46</v>
      </c>
      <c r="E70" s="10">
        <v>2</v>
      </c>
      <c r="F70" s="2">
        <v>1</v>
      </c>
      <c r="G70" s="2">
        <v>4</v>
      </c>
      <c r="H70" s="2">
        <v>5</v>
      </c>
      <c r="I70" s="2">
        <v>78</v>
      </c>
      <c r="J70" s="2">
        <v>46</v>
      </c>
      <c r="K70" s="2">
        <v>24</v>
      </c>
      <c r="L70" s="2">
        <v>0.09</v>
      </c>
      <c r="M70" s="2">
        <v>1.78</v>
      </c>
      <c r="N70" s="2">
        <v>1.87</v>
      </c>
      <c r="O70" s="291"/>
      <c r="P70" s="2" t="s">
        <v>669</v>
      </c>
      <c r="Q70" s="2">
        <v>0.9</v>
      </c>
      <c r="R70" s="2">
        <v>32.3</v>
      </c>
      <c r="S70" s="3">
        <v>52.4</v>
      </c>
    </row>
    <row r="71" spans="2:19" ht="15" customHeight="1">
      <c r="B71" s="389"/>
      <c r="C71" s="381"/>
      <c r="D71" s="28" t="s">
        <v>47</v>
      </c>
      <c r="E71" s="10">
        <v>1</v>
      </c>
      <c r="F71" s="2">
        <v>1</v>
      </c>
      <c r="G71" s="2">
        <v>3</v>
      </c>
      <c r="H71" s="2">
        <v>4</v>
      </c>
      <c r="I71" s="2">
        <v>61</v>
      </c>
      <c r="J71" s="2">
        <v>34</v>
      </c>
      <c r="K71" s="2">
        <v>17</v>
      </c>
      <c r="L71" s="2">
        <v>0.09</v>
      </c>
      <c r="M71" s="2">
        <v>1.74</v>
      </c>
      <c r="N71" s="2">
        <v>1.83</v>
      </c>
      <c r="O71" s="291"/>
      <c r="P71" s="2" t="s">
        <v>663</v>
      </c>
      <c r="Q71" s="2">
        <v>1.3</v>
      </c>
      <c r="R71" s="2">
        <v>31.3</v>
      </c>
      <c r="S71" s="3">
        <v>56.9</v>
      </c>
    </row>
    <row r="72" spans="2:19" ht="15" customHeight="1">
      <c r="B72" s="389"/>
      <c r="C72" s="381"/>
      <c r="D72" s="28" t="s">
        <v>48</v>
      </c>
      <c r="E72" s="10">
        <v>1</v>
      </c>
      <c r="F72" s="2">
        <v>1</v>
      </c>
      <c r="G72" s="2">
        <v>4</v>
      </c>
      <c r="H72" s="2">
        <v>5</v>
      </c>
      <c r="I72" s="2">
        <v>58</v>
      </c>
      <c r="J72" s="2">
        <v>39</v>
      </c>
      <c r="K72" s="2">
        <v>21</v>
      </c>
      <c r="L72" s="2">
        <v>0.07</v>
      </c>
      <c r="M72" s="2">
        <v>1.74</v>
      </c>
      <c r="N72" s="2">
        <v>1.81</v>
      </c>
      <c r="O72" s="291"/>
      <c r="P72" s="2" t="s">
        <v>669</v>
      </c>
      <c r="Q72" s="2">
        <v>0.9</v>
      </c>
      <c r="R72" s="2">
        <v>30.4</v>
      </c>
      <c r="S72" s="3">
        <v>61.1</v>
      </c>
    </row>
    <row r="73" spans="2:19" ht="15" customHeight="1">
      <c r="B73" s="389"/>
      <c r="C73" s="381"/>
      <c r="D73" s="28" t="s">
        <v>49</v>
      </c>
      <c r="E73" s="10">
        <v>1</v>
      </c>
      <c r="F73" s="2">
        <v>1</v>
      </c>
      <c r="G73" s="2">
        <v>4</v>
      </c>
      <c r="H73" s="2">
        <v>5</v>
      </c>
      <c r="I73" s="2">
        <v>57</v>
      </c>
      <c r="J73" s="2">
        <v>30</v>
      </c>
      <c r="K73" s="2">
        <v>18</v>
      </c>
      <c r="L73" s="2">
        <v>0.08</v>
      </c>
      <c r="M73" s="2">
        <v>1.74</v>
      </c>
      <c r="N73" s="2">
        <v>1.82</v>
      </c>
      <c r="O73" s="291"/>
      <c r="P73" s="2" t="s">
        <v>669</v>
      </c>
      <c r="Q73" s="2">
        <v>1.1</v>
      </c>
      <c r="R73" s="2">
        <v>29.1</v>
      </c>
      <c r="S73" s="3">
        <v>65.1</v>
      </c>
    </row>
    <row r="74" spans="2:19" ht="15" customHeight="1">
      <c r="B74" s="389"/>
      <c r="C74" s="381"/>
      <c r="D74" s="28" t="s">
        <v>50</v>
      </c>
      <c r="E74" s="10">
        <v>1</v>
      </c>
      <c r="F74" s="2">
        <v>1</v>
      </c>
      <c r="G74" s="2">
        <v>5</v>
      </c>
      <c r="H74" s="2">
        <v>6</v>
      </c>
      <c r="I74" s="2">
        <v>56</v>
      </c>
      <c r="J74" s="2">
        <v>36</v>
      </c>
      <c r="K74" s="2">
        <v>17</v>
      </c>
      <c r="L74" s="2">
        <v>0.06</v>
      </c>
      <c r="M74" s="2">
        <v>1.75</v>
      </c>
      <c r="N74" s="2">
        <v>1.81</v>
      </c>
      <c r="O74" s="291"/>
      <c r="P74" s="2" t="s">
        <v>663</v>
      </c>
      <c r="Q74" s="2">
        <v>0.7</v>
      </c>
      <c r="R74" s="2">
        <v>28</v>
      </c>
      <c r="S74" s="3">
        <v>69.6</v>
      </c>
    </row>
    <row r="75" spans="2:19" ht="15" customHeight="1">
      <c r="B75" s="389"/>
      <c r="C75" s="381"/>
      <c r="D75" s="28" t="s">
        <v>51</v>
      </c>
      <c r="E75" s="10">
        <v>1</v>
      </c>
      <c r="F75" s="2">
        <v>1</v>
      </c>
      <c r="G75" s="2">
        <v>4</v>
      </c>
      <c r="H75" s="2">
        <v>5</v>
      </c>
      <c r="I75" s="2">
        <v>55</v>
      </c>
      <c r="J75" s="2">
        <v>40</v>
      </c>
      <c r="K75" s="2">
        <v>21</v>
      </c>
      <c r="L75" s="2">
        <v>0.06</v>
      </c>
      <c r="M75" s="2">
        <v>1.74</v>
      </c>
      <c r="N75" s="2">
        <v>1.8</v>
      </c>
      <c r="O75" s="291"/>
      <c r="P75" s="2" t="s">
        <v>663</v>
      </c>
      <c r="Q75" s="2">
        <v>0.5</v>
      </c>
      <c r="R75" s="2">
        <v>27.8</v>
      </c>
      <c r="S75" s="3">
        <v>72.3</v>
      </c>
    </row>
    <row r="76" spans="2:19" ht="15" customHeight="1">
      <c r="B76" s="389"/>
      <c r="C76" s="381"/>
      <c r="D76" s="28" t="s">
        <v>52</v>
      </c>
      <c r="E76" s="10">
        <v>1</v>
      </c>
      <c r="F76" s="2">
        <v>1</v>
      </c>
      <c r="G76" s="2">
        <v>4</v>
      </c>
      <c r="H76" s="2">
        <v>5</v>
      </c>
      <c r="I76" s="2">
        <v>53</v>
      </c>
      <c r="J76" s="2">
        <v>41</v>
      </c>
      <c r="K76" s="2">
        <v>24</v>
      </c>
      <c r="L76" s="2">
        <v>0.1</v>
      </c>
      <c r="M76" s="2">
        <v>1.74</v>
      </c>
      <c r="N76" s="2">
        <v>1.84</v>
      </c>
      <c r="O76" s="291"/>
      <c r="P76" s="2" t="s">
        <v>659</v>
      </c>
      <c r="Q76" s="2">
        <v>0</v>
      </c>
      <c r="R76" s="2">
        <v>27.8</v>
      </c>
      <c r="S76" s="3">
        <v>73.3</v>
      </c>
    </row>
    <row r="77" spans="2:19" ht="15" customHeight="1">
      <c r="B77" s="389"/>
      <c r="C77" s="381"/>
      <c r="D77" s="28" t="s">
        <v>53</v>
      </c>
      <c r="E77" s="10">
        <v>1</v>
      </c>
      <c r="F77" s="2">
        <v>1</v>
      </c>
      <c r="G77" s="2">
        <v>7</v>
      </c>
      <c r="H77" s="2">
        <v>8</v>
      </c>
      <c r="I77" s="2">
        <v>43</v>
      </c>
      <c r="J77" s="2">
        <v>31</v>
      </c>
      <c r="K77" s="2">
        <v>22</v>
      </c>
      <c r="L77" s="2">
        <v>0.11</v>
      </c>
      <c r="M77" s="2">
        <v>1.75</v>
      </c>
      <c r="N77" s="2">
        <v>1.86</v>
      </c>
      <c r="O77" s="291"/>
      <c r="P77" s="2" t="s">
        <v>659</v>
      </c>
      <c r="Q77" s="2">
        <v>0</v>
      </c>
      <c r="R77" s="2">
        <v>27.6</v>
      </c>
      <c r="S77" s="3">
        <v>75.9</v>
      </c>
    </row>
    <row r="78" spans="2:19" ht="15" customHeight="1">
      <c r="B78" s="389"/>
      <c r="C78" s="382"/>
      <c r="D78" s="28" t="s">
        <v>54</v>
      </c>
      <c r="E78" s="10">
        <v>1</v>
      </c>
      <c r="F78" s="2">
        <v>2</v>
      </c>
      <c r="G78" s="2">
        <v>13</v>
      </c>
      <c r="H78" s="2">
        <v>15</v>
      </c>
      <c r="I78" s="2">
        <v>32</v>
      </c>
      <c r="J78" s="2">
        <v>49</v>
      </c>
      <c r="K78" s="2">
        <v>25</v>
      </c>
      <c r="L78" s="2">
        <v>0.13</v>
      </c>
      <c r="M78" s="2">
        <v>1.88</v>
      </c>
      <c r="N78" s="2">
        <v>2.01</v>
      </c>
      <c r="O78" s="291"/>
      <c r="P78" s="2" t="s">
        <v>659</v>
      </c>
      <c r="Q78" s="2">
        <v>0</v>
      </c>
      <c r="R78" s="2">
        <v>27.4</v>
      </c>
      <c r="S78" s="3">
        <v>77</v>
      </c>
    </row>
    <row r="79" spans="2:19" ht="15" customHeight="1">
      <c r="B79" s="389"/>
      <c r="C79" s="380">
        <v>41846</v>
      </c>
      <c r="D79" s="28" t="s">
        <v>31</v>
      </c>
      <c r="E79" s="10">
        <v>1</v>
      </c>
      <c r="F79" s="2">
        <v>3</v>
      </c>
      <c r="G79" s="2">
        <v>21</v>
      </c>
      <c r="H79" s="2">
        <v>24</v>
      </c>
      <c r="I79" s="2">
        <v>32</v>
      </c>
      <c r="J79" s="2">
        <v>60</v>
      </c>
      <c r="K79" s="2">
        <v>22</v>
      </c>
      <c r="L79" s="2">
        <v>0.14</v>
      </c>
      <c r="M79" s="2">
        <v>1.94</v>
      </c>
      <c r="N79" s="2">
        <v>2.08</v>
      </c>
      <c r="O79" s="291"/>
      <c r="P79" s="2" t="s">
        <v>659</v>
      </c>
      <c r="Q79" s="2">
        <v>0.3</v>
      </c>
      <c r="R79" s="2">
        <v>26.7</v>
      </c>
      <c r="S79" s="3">
        <v>78.7</v>
      </c>
    </row>
    <row r="80" spans="2:19" ht="15" customHeight="1">
      <c r="B80" s="389"/>
      <c r="C80" s="381"/>
      <c r="D80" s="28" t="s">
        <v>32</v>
      </c>
      <c r="E80" s="10">
        <v>1</v>
      </c>
      <c r="F80" s="2">
        <v>2</v>
      </c>
      <c r="G80" s="2">
        <v>16</v>
      </c>
      <c r="H80" s="2">
        <v>18</v>
      </c>
      <c r="I80" s="2">
        <v>27</v>
      </c>
      <c r="J80" s="2">
        <v>44</v>
      </c>
      <c r="K80" s="2">
        <v>28</v>
      </c>
      <c r="L80" s="2">
        <v>0.09</v>
      </c>
      <c r="M80" s="2">
        <v>1.94</v>
      </c>
      <c r="N80" s="2">
        <v>2.03</v>
      </c>
      <c r="O80" s="291"/>
      <c r="P80" s="2" t="s">
        <v>659</v>
      </c>
      <c r="Q80" s="2">
        <v>0</v>
      </c>
      <c r="R80" s="2">
        <v>27</v>
      </c>
      <c r="S80" s="3">
        <v>80.4</v>
      </c>
    </row>
    <row r="81" spans="2:19" ht="15" customHeight="1">
      <c r="B81" s="389"/>
      <c r="C81" s="381"/>
      <c r="D81" s="28" t="s">
        <v>33</v>
      </c>
      <c r="E81" s="10">
        <v>1</v>
      </c>
      <c r="F81" s="2">
        <v>2</v>
      </c>
      <c r="G81" s="2">
        <v>17</v>
      </c>
      <c r="H81" s="2">
        <v>19</v>
      </c>
      <c r="I81" s="2">
        <v>19</v>
      </c>
      <c r="J81" s="2">
        <v>55</v>
      </c>
      <c r="K81" s="2">
        <v>27</v>
      </c>
      <c r="L81" s="2">
        <v>0.12</v>
      </c>
      <c r="M81" s="2">
        <v>1.92</v>
      </c>
      <c r="N81" s="2">
        <v>2.04</v>
      </c>
      <c r="O81" s="291"/>
      <c r="P81" s="2" t="s">
        <v>659</v>
      </c>
      <c r="Q81" s="2">
        <v>0</v>
      </c>
      <c r="R81" s="2">
        <v>26.9</v>
      </c>
      <c r="S81" s="3">
        <v>79.5</v>
      </c>
    </row>
    <row r="82" spans="2:19" ht="15" customHeight="1">
      <c r="B82" s="389"/>
      <c r="C82" s="381"/>
      <c r="D82" s="28" t="s">
        <v>34</v>
      </c>
      <c r="E82" s="10">
        <v>0</v>
      </c>
      <c r="F82" s="2">
        <v>2</v>
      </c>
      <c r="G82" s="2">
        <v>15</v>
      </c>
      <c r="H82" s="2">
        <v>17</v>
      </c>
      <c r="I82" s="2">
        <v>15</v>
      </c>
      <c r="J82" s="2">
        <v>42</v>
      </c>
      <c r="K82" s="2">
        <v>33</v>
      </c>
      <c r="L82" s="2">
        <v>0.09</v>
      </c>
      <c r="M82" s="2">
        <v>1.87</v>
      </c>
      <c r="N82" s="2">
        <v>1.96</v>
      </c>
      <c r="O82" s="291"/>
      <c r="P82" s="2" t="s">
        <v>659</v>
      </c>
      <c r="Q82" s="2">
        <v>0</v>
      </c>
      <c r="R82" s="2">
        <v>26.1</v>
      </c>
      <c r="S82" s="3">
        <v>80.7</v>
      </c>
    </row>
    <row r="83" spans="2:19" ht="15" customHeight="1">
      <c r="B83" s="389"/>
      <c r="C83" s="381"/>
      <c r="D83" s="28" t="s">
        <v>35</v>
      </c>
      <c r="E83" s="10">
        <v>0</v>
      </c>
      <c r="F83" s="2">
        <v>3</v>
      </c>
      <c r="G83" s="2">
        <v>16</v>
      </c>
      <c r="H83" s="2">
        <v>19</v>
      </c>
      <c r="I83" s="2">
        <v>12</v>
      </c>
      <c r="J83" s="2">
        <v>42</v>
      </c>
      <c r="K83" s="2">
        <v>30</v>
      </c>
      <c r="L83" s="2">
        <v>0.06</v>
      </c>
      <c r="M83" s="2">
        <v>1.95</v>
      </c>
      <c r="N83" s="2">
        <v>2.01</v>
      </c>
      <c r="O83" s="291"/>
      <c r="P83" s="2" t="s">
        <v>659</v>
      </c>
      <c r="Q83" s="2">
        <v>0</v>
      </c>
      <c r="R83" s="2">
        <v>26</v>
      </c>
      <c r="S83" s="3">
        <v>81.7</v>
      </c>
    </row>
    <row r="84" spans="2:19" ht="15" customHeight="1">
      <c r="B84" s="389"/>
      <c r="C84" s="381"/>
      <c r="D84" s="28" t="s">
        <v>36</v>
      </c>
      <c r="E84" s="10">
        <v>0</v>
      </c>
      <c r="F84" s="2">
        <v>3</v>
      </c>
      <c r="G84" s="2">
        <v>13</v>
      </c>
      <c r="H84" s="2">
        <v>16</v>
      </c>
      <c r="I84" s="2">
        <v>17</v>
      </c>
      <c r="J84" s="2">
        <v>41</v>
      </c>
      <c r="K84" s="2">
        <v>27</v>
      </c>
      <c r="L84" s="2">
        <v>0.11</v>
      </c>
      <c r="M84" s="2">
        <v>1.87</v>
      </c>
      <c r="N84" s="2">
        <v>1.98</v>
      </c>
      <c r="O84" s="291"/>
      <c r="P84" s="2" t="s">
        <v>670</v>
      </c>
      <c r="Q84" s="2">
        <v>0.6</v>
      </c>
      <c r="R84" s="2">
        <v>26.4</v>
      </c>
      <c r="S84" s="3">
        <v>78.9</v>
      </c>
    </row>
    <row r="85" spans="2:19" ht="15" customHeight="1">
      <c r="B85" s="389"/>
      <c r="C85" s="381"/>
      <c r="D85" s="28" t="s">
        <v>37</v>
      </c>
      <c r="E85" s="10">
        <v>0</v>
      </c>
      <c r="F85" s="2">
        <v>2</v>
      </c>
      <c r="G85" s="2">
        <v>9</v>
      </c>
      <c r="H85" s="2">
        <v>11</v>
      </c>
      <c r="I85" s="2">
        <v>25</v>
      </c>
      <c r="J85" s="2">
        <v>46</v>
      </c>
      <c r="K85" s="2">
        <v>25</v>
      </c>
      <c r="L85" s="2">
        <v>0.06</v>
      </c>
      <c r="M85" s="2">
        <v>1.82</v>
      </c>
      <c r="N85" s="2">
        <v>1.88</v>
      </c>
      <c r="O85" s="291"/>
      <c r="P85" s="2" t="s">
        <v>659</v>
      </c>
      <c r="Q85" s="2">
        <v>0</v>
      </c>
      <c r="R85" s="2">
        <v>27.6</v>
      </c>
      <c r="S85" s="3">
        <v>78.7</v>
      </c>
    </row>
    <row r="86" spans="2:19" ht="15" customHeight="1">
      <c r="B86" s="389"/>
      <c r="C86" s="381"/>
      <c r="D86" s="28" t="s">
        <v>38</v>
      </c>
      <c r="E86" s="10">
        <v>0</v>
      </c>
      <c r="F86" s="2">
        <v>2</v>
      </c>
      <c r="G86" s="2">
        <v>6</v>
      </c>
      <c r="H86" s="2">
        <v>8</v>
      </c>
      <c r="I86" s="2">
        <v>32</v>
      </c>
      <c r="J86" s="2">
        <v>48</v>
      </c>
      <c r="K86" s="2">
        <v>28</v>
      </c>
      <c r="L86" s="2">
        <v>0.09</v>
      </c>
      <c r="M86" s="2">
        <v>1.81</v>
      </c>
      <c r="N86" s="2">
        <v>1.9</v>
      </c>
      <c r="O86" s="291"/>
      <c r="P86" s="2" t="s">
        <v>659</v>
      </c>
      <c r="Q86" s="2">
        <v>0.1</v>
      </c>
      <c r="R86" s="2">
        <v>28.7</v>
      </c>
      <c r="S86" s="3">
        <v>75.9</v>
      </c>
    </row>
    <row r="87" spans="2:19" ht="15" customHeight="1">
      <c r="B87" s="389"/>
      <c r="C87" s="381"/>
      <c r="D87" s="28" t="s">
        <v>39</v>
      </c>
      <c r="E87" s="10">
        <v>0</v>
      </c>
      <c r="F87" s="2">
        <v>1</v>
      </c>
      <c r="G87" s="2">
        <v>4</v>
      </c>
      <c r="H87" s="2">
        <v>5</v>
      </c>
      <c r="I87" s="2">
        <v>37</v>
      </c>
      <c r="J87" s="2">
        <v>59</v>
      </c>
      <c r="K87" s="2">
        <v>27</v>
      </c>
      <c r="L87" s="2">
        <v>0.05</v>
      </c>
      <c r="M87" s="2">
        <v>1.76</v>
      </c>
      <c r="N87" s="2">
        <v>1.81</v>
      </c>
      <c r="O87" s="291"/>
      <c r="P87" s="2" t="s">
        <v>667</v>
      </c>
      <c r="Q87" s="2">
        <v>1</v>
      </c>
      <c r="R87" s="2">
        <v>30.5</v>
      </c>
      <c r="S87" s="3">
        <v>71.1</v>
      </c>
    </row>
    <row r="88" spans="2:19" ht="15" customHeight="1" thickBot="1">
      <c r="B88" s="389"/>
      <c r="C88" s="381"/>
      <c r="D88" s="31" t="s">
        <v>40</v>
      </c>
      <c r="E88" s="23">
        <v>0</v>
      </c>
      <c r="F88" s="20">
        <v>1</v>
      </c>
      <c r="G88" s="20">
        <v>3</v>
      </c>
      <c r="H88" s="20">
        <v>4</v>
      </c>
      <c r="I88" s="20">
        <v>46</v>
      </c>
      <c r="J88" s="20">
        <v>52</v>
      </c>
      <c r="K88" s="20">
        <v>23</v>
      </c>
      <c r="L88" s="20">
        <v>0.12</v>
      </c>
      <c r="M88" s="20">
        <v>1.74</v>
      </c>
      <c r="N88" s="20">
        <v>1.86</v>
      </c>
      <c r="O88" s="292"/>
      <c r="P88" s="20" t="s">
        <v>664</v>
      </c>
      <c r="Q88" s="20">
        <v>0.9</v>
      </c>
      <c r="R88" s="20">
        <v>30.8</v>
      </c>
      <c r="S88" s="21">
        <v>68.3</v>
      </c>
    </row>
    <row r="89" spans="2:19" ht="15" customHeight="1">
      <c r="B89" s="389"/>
      <c r="C89" s="381"/>
      <c r="D89" s="27" t="s">
        <v>41</v>
      </c>
      <c r="E89" s="11">
        <v>0</v>
      </c>
      <c r="F89" s="6">
        <v>1</v>
      </c>
      <c r="G89" s="6">
        <v>2</v>
      </c>
      <c r="H89" s="6">
        <v>3</v>
      </c>
      <c r="I89" s="6">
        <v>44</v>
      </c>
      <c r="J89" s="6">
        <v>50</v>
      </c>
      <c r="K89" s="6">
        <v>21</v>
      </c>
      <c r="L89" s="6">
        <v>0.09</v>
      </c>
      <c r="M89" s="6">
        <v>1.72</v>
      </c>
      <c r="N89" s="6">
        <v>1.81</v>
      </c>
      <c r="O89" s="293"/>
      <c r="P89" s="6" t="s">
        <v>662</v>
      </c>
      <c r="Q89" s="6">
        <v>1.5</v>
      </c>
      <c r="R89" s="6">
        <v>31.5</v>
      </c>
      <c r="S89" s="7">
        <v>68.4</v>
      </c>
    </row>
    <row r="90" spans="2:19" ht="15" customHeight="1">
      <c r="B90" s="389"/>
      <c r="C90" s="381"/>
      <c r="D90" s="28" t="s">
        <v>42</v>
      </c>
      <c r="E90" s="10">
        <v>1</v>
      </c>
      <c r="F90" s="2">
        <v>0</v>
      </c>
      <c r="G90" s="2">
        <v>2</v>
      </c>
      <c r="H90" s="2">
        <v>2</v>
      </c>
      <c r="I90" s="2">
        <v>42</v>
      </c>
      <c r="J90" s="2">
        <v>43</v>
      </c>
      <c r="K90" s="2">
        <v>20</v>
      </c>
      <c r="L90" s="2">
        <v>0.12</v>
      </c>
      <c r="M90" s="2">
        <v>1.71</v>
      </c>
      <c r="N90" s="2">
        <v>1.83</v>
      </c>
      <c r="O90" s="291"/>
      <c r="P90" s="2" t="s">
        <v>669</v>
      </c>
      <c r="Q90" s="2">
        <v>1.9</v>
      </c>
      <c r="R90" s="2">
        <v>32.8</v>
      </c>
      <c r="S90" s="3">
        <v>69.6</v>
      </c>
    </row>
    <row r="91" spans="2:19" ht="15" customHeight="1">
      <c r="B91" s="389"/>
      <c r="C91" s="381"/>
      <c r="D91" s="28" t="s">
        <v>43</v>
      </c>
      <c r="E91" s="10">
        <v>1</v>
      </c>
      <c r="F91" s="2">
        <v>0</v>
      </c>
      <c r="G91" s="2">
        <v>1</v>
      </c>
      <c r="H91" s="2">
        <v>1</v>
      </c>
      <c r="I91" s="2">
        <v>41</v>
      </c>
      <c r="J91" s="2">
        <v>41</v>
      </c>
      <c r="K91" s="2">
        <v>26</v>
      </c>
      <c r="L91" s="2">
        <v>0.09</v>
      </c>
      <c r="M91" s="2">
        <v>1.7</v>
      </c>
      <c r="N91" s="2">
        <v>1.79</v>
      </c>
      <c r="O91" s="291"/>
      <c r="P91" s="2" t="s">
        <v>663</v>
      </c>
      <c r="Q91" s="2">
        <v>1.9</v>
      </c>
      <c r="R91" s="2">
        <v>32.4</v>
      </c>
      <c r="S91" s="3">
        <v>70.9</v>
      </c>
    </row>
    <row r="92" spans="2:19" ht="15" customHeight="1">
      <c r="B92" s="389"/>
      <c r="C92" s="381"/>
      <c r="D92" s="28" t="s">
        <v>44</v>
      </c>
      <c r="E92" s="10">
        <v>2</v>
      </c>
      <c r="F92" s="2">
        <v>0</v>
      </c>
      <c r="G92" s="2">
        <v>1</v>
      </c>
      <c r="H92" s="2">
        <v>1</v>
      </c>
      <c r="I92" s="2">
        <v>39</v>
      </c>
      <c r="J92" s="2">
        <v>49</v>
      </c>
      <c r="K92" s="2">
        <v>28</v>
      </c>
      <c r="L92" s="2">
        <v>0.08</v>
      </c>
      <c r="M92" s="2">
        <v>1.71</v>
      </c>
      <c r="N92" s="2">
        <v>1.79</v>
      </c>
      <c r="O92" s="291"/>
      <c r="P92" s="2" t="s">
        <v>663</v>
      </c>
      <c r="Q92" s="2">
        <v>1.9</v>
      </c>
      <c r="R92" s="2">
        <v>32.4</v>
      </c>
      <c r="S92" s="3">
        <v>70.8</v>
      </c>
    </row>
    <row r="93" spans="2:19" ht="15" customHeight="1">
      <c r="B93" s="389"/>
      <c r="C93" s="381"/>
      <c r="D93" s="28" t="s">
        <v>45</v>
      </c>
      <c r="E93" s="10">
        <v>2</v>
      </c>
      <c r="F93" s="2">
        <v>1</v>
      </c>
      <c r="G93" s="2">
        <v>2</v>
      </c>
      <c r="H93" s="2">
        <v>3</v>
      </c>
      <c r="I93" s="2">
        <v>40</v>
      </c>
      <c r="J93" s="2">
        <v>53</v>
      </c>
      <c r="K93" s="2">
        <v>33</v>
      </c>
      <c r="L93" s="2">
        <v>0.06</v>
      </c>
      <c r="M93" s="2">
        <v>1.71</v>
      </c>
      <c r="N93" s="2">
        <v>1.77</v>
      </c>
      <c r="O93" s="291"/>
      <c r="P93" s="2" t="s">
        <v>669</v>
      </c>
      <c r="Q93" s="2">
        <v>1.4</v>
      </c>
      <c r="R93" s="2">
        <v>31.5</v>
      </c>
      <c r="S93" s="3">
        <v>72.1</v>
      </c>
    </row>
    <row r="94" spans="2:19" ht="15" customHeight="1">
      <c r="B94" s="389"/>
      <c r="C94" s="381"/>
      <c r="D94" s="28" t="s">
        <v>46</v>
      </c>
      <c r="E94" s="10">
        <v>2</v>
      </c>
      <c r="F94" s="2">
        <v>1</v>
      </c>
      <c r="G94" s="2">
        <v>2</v>
      </c>
      <c r="H94" s="2">
        <v>3</v>
      </c>
      <c r="I94" s="2">
        <v>43</v>
      </c>
      <c r="J94" s="2">
        <v>34</v>
      </c>
      <c r="K94" s="2">
        <v>32</v>
      </c>
      <c r="L94" s="2">
        <v>0.07</v>
      </c>
      <c r="M94" s="2">
        <v>1.71</v>
      </c>
      <c r="N94" s="2">
        <v>1.78</v>
      </c>
      <c r="O94" s="291"/>
      <c r="P94" s="2" t="s">
        <v>669</v>
      </c>
      <c r="Q94" s="2">
        <v>1.8</v>
      </c>
      <c r="R94" s="2">
        <v>31</v>
      </c>
      <c r="S94" s="3">
        <v>63.3</v>
      </c>
    </row>
    <row r="95" spans="2:19" ht="15" customHeight="1">
      <c r="B95" s="389"/>
      <c r="C95" s="381"/>
      <c r="D95" s="28" t="s">
        <v>47</v>
      </c>
      <c r="E95" s="10">
        <v>2</v>
      </c>
      <c r="F95" s="2">
        <v>1</v>
      </c>
      <c r="G95" s="2">
        <v>2</v>
      </c>
      <c r="H95" s="2">
        <v>3</v>
      </c>
      <c r="I95" s="2">
        <v>32</v>
      </c>
      <c r="J95" s="2">
        <v>29</v>
      </c>
      <c r="K95" s="2">
        <v>21</v>
      </c>
      <c r="L95" s="2">
        <v>0.08</v>
      </c>
      <c r="M95" s="2">
        <v>1.71</v>
      </c>
      <c r="N95" s="2">
        <v>1.79</v>
      </c>
      <c r="O95" s="291"/>
      <c r="P95" s="2" t="s">
        <v>662</v>
      </c>
      <c r="Q95" s="2">
        <v>1.2</v>
      </c>
      <c r="R95" s="2">
        <v>30.2</v>
      </c>
      <c r="S95" s="3">
        <v>68.3</v>
      </c>
    </row>
    <row r="96" spans="2:19" ht="15" customHeight="1">
      <c r="B96" s="389"/>
      <c r="C96" s="381"/>
      <c r="D96" s="28" t="s">
        <v>48</v>
      </c>
      <c r="E96" s="10">
        <v>1</v>
      </c>
      <c r="F96" s="2">
        <v>1</v>
      </c>
      <c r="G96" s="2">
        <v>3</v>
      </c>
      <c r="H96" s="2">
        <v>4</v>
      </c>
      <c r="I96" s="2">
        <v>27</v>
      </c>
      <c r="J96" s="2">
        <v>48</v>
      </c>
      <c r="K96" s="2">
        <v>18</v>
      </c>
      <c r="L96" s="2">
        <v>0.09</v>
      </c>
      <c r="M96" s="2">
        <v>1.71</v>
      </c>
      <c r="N96" s="2">
        <v>1.8</v>
      </c>
      <c r="O96" s="291"/>
      <c r="P96" s="2" t="s">
        <v>662</v>
      </c>
      <c r="Q96" s="2">
        <v>2.4</v>
      </c>
      <c r="R96" s="2">
        <v>29</v>
      </c>
      <c r="S96" s="3">
        <v>76.5</v>
      </c>
    </row>
    <row r="97" spans="2:19" ht="15" customHeight="1">
      <c r="B97" s="389"/>
      <c r="C97" s="381"/>
      <c r="D97" s="28" t="s">
        <v>49</v>
      </c>
      <c r="E97" s="10">
        <v>1</v>
      </c>
      <c r="F97" s="2">
        <v>1</v>
      </c>
      <c r="G97" s="2">
        <v>4</v>
      </c>
      <c r="H97" s="2">
        <v>5</v>
      </c>
      <c r="I97" s="2">
        <v>25</v>
      </c>
      <c r="J97" s="2">
        <v>39</v>
      </c>
      <c r="K97" s="2">
        <v>17</v>
      </c>
      <c r="L97" s="2">
        <v>0.08</v>
      </c>
      <c r="M97" s="2">
        <v>1.7</v>
      </c>
      <c r="N97" s="2">
        <v>1.78</v>
      </c>
      <c r="O97" s="291"/>
      <c r="P97" s="2" t="s">
        <v>660</v>
      </c>
      <c r="Q97" s="2">
        <v>1.7</v>
      </c>
      <c r="R97" s="2">
        <v>28.1</v>
      </c>
      <c r="S97" s="3">
        <v>83.8</v>
      </c>
    </row>
    <row r="98" spans="2:19" ht="15" customHeight="1">
      <c r="B98" s="389"/>
      <c r="C98" s="381"/>
      <c r="D98" s="28" t="s">
        <v>50</v>
      </c>
      <c r="E98" s="10">
        <v>1</v>
      </c>
      <c r="F98" s="2">
        <v>1</v>
      </c>
      <c r="G98" s="2">
        <v>2</v>
      </c>
      <c r="H98" s="2">
        <v>3</v>
      </c>
      <c r="I98" s="2">
        <v>24</v>
      </c>
      <c r="J98" s="2">
        <v>35</v>
      </c>
      <c r="K98" s="2">
        <v>12</v>
      </c>
      <c r="L98" s="2">
        <v>0.08</v>
      </c>
      <c r="M98" s="2">
        <v>1.7</v>
      </c>
      <c r="N98" s="2">
        <v>1.78</v>
      </c>
      <c r="O98" s="291"/>
      <c r="P98" s="2" t="s">
        <v>662</v>
      </c>
      <c r="Q98" s="2">
        <v>1.9</v>
      </c>
      <c r="R98" s="2">
        <v>28</v>
      </c>
      <c r="S98" s="3">
        <v>86.3</v>
      </c>
    </row>
    <row r="99" spans="2:19" ht="15" customHeight="1">
      <c r="B99" s="389"/>
      <c r="C99" s="381"/>
      <c r="D99" s="28" t="s">
        <v>51</v>
      </c>
      <c r="E99" s="10">
        <v>0</v>
      </c>
      <c r="F99" s="2">
        <v>1</v>
      </c>
      <c r="G99" s="2">
        <v>2</v>
      </c>
      <c r="H99" s="2">
        <v>3</v>
      </c>
      <c r="I99" s="2">
        <v>18</v>
      </c>
      <c r="J99" s="2">
        <v>41</v>
      </c>
      <c r="K99" s="2">
        <v>12</v>
      </c>
      <c r="L99" s="2">
        <v>0.08</v>
      </c>
      <c r="M99" s="2">
        <v>1.69</v>
      </c>
      <c r="N99" s="2">
        <v>1.77</v>
      </c>
      <c r="O99" s="291"/>
      <c r="P99" s="2" t="s">
        <v>660</v>
      </c>
      <c r="Q99" s="2">
        <v>1.6</v>
      </c>
      <c r="R99" s="2">
        <v>27.9</v>
      </c>
      <c r="S99" s="3">
        <v>87.2</v>
      </c>
    </row>
    <row r="100" spans="2:19" ht="15" customHeight="1">
      <c r="B100" s="389"/>
      <c r="C100" s="381"/>
      <c r="D100" s="28" t="s">
        <v>52</v>
      </c>
      <c r="E100" s="10">
        <v>0</v>
      </c>
      <c r="F100" s="2">
        <v>1</v>
      </c>
      <c r="G100" s="2">
        <v>2</v>
      </c>
      <c r="H100" s="2">
        <v>3</v>
      </c>
      <c r="I100" s="2">
        <v>16</v>
      </c>
      <c r="J100" s="2">
        <v>30</v>
      </c>
      <c r="K100" s="2">
        <v>15</v>
      </c>
      <c r="L100" s="2">
        <v>0.05</v>
      </c>
      <c r="M100" s="2">
        <v>1.7</v>
      </c>
      <c r="N100" s="2">
        <v>1.75</v>
      </c>
      <c r="O100" s="291"/>
      <c r="P100" s="2" t="s">
        <v>662</v>
      </c>
      <c r="Q100" s="2">
        <v>1.4</v>
      </c>
      <c r="R100" s="2">
        <v>27.7</v>
      </c>
      <c r="S100" s="3">
        <v>87.1</v>
      </c>
    </row>
    <row r="101" spans="2:19" ht="15" customHeight="1">
      <c r="B101" s="389"/>
      <c r="C101" s="381"/>
      <c r="D101" s="28" t="s">
        <v>53</v>
      </c>
      <c r="E101" s="10">
        <v>0</v>
      </c>
      <c r="F101" s="2">
        <v>1</v>
      </c>
      <c r="G101" s="2">
        <v>3</v>
      </c>
      <c r="H101" s="2">
        <v>4</v>
      </c>
      <c r="I101" s="2">
        <v>14</v>
      </c>
      <c r="J101" s="2">
        <v>27</v>
      </c>
      <c r="K101" s="2">
        <v>13</v>
      </c>
      <c r="L101" s="2">
        <v>0.07</v>
      </c>
      <c r="M101" s="2">
        <v>1.7</v>
      </c>
      <c r="N101" s="2">
        <v>1.77</v>
      </c>
      <c r="O101" s="291"/>
      <c r="P101" s="2" t="s">
        <v>660</v>
      </c>
      <c r="Q101" s="2">
        <v>1.3</v>
      </c>
      <c r="R101" s="2">
        <v>27.7</v>
      </c>
      <c r="S101" s="3">
        <v>88.8</v>
      </c>
    </row>
    <row r="102" spans="2:19" ht="15" customHeight="1">
      <c r="B102" s="389"/>
      <c r="C102" s="382"/>
      <c r="D102" s="28" t="s">
        <v>54</v>
      </c>
      <c r="E102" s="10">
        <v>0</v>
      </c>
      <c r="F102" s="2">
        <v>1</v>
      </c>
      <c r="G102" s="2">
        <v>3</v>
      </c>
      <c r="H102" s="2">
        <v>4</v>
      </c>
      <c r="I102" s="2">
        <v>13</v>
      </c>
      <c r="J102" s="2">
        <v>31</v>
      </c>
      <c r="K102" s="2">
        <v>12</v>
      </c>
      <c r="L102" s="2">
        <v>0.05</v>
      </c>
      <c r="M102" s="2">
        <v>1.69</v>
      </c>
      <c r="N102" s="2">
        <v>1.74</v>
      </c>
      <c r="O102" s="291"/>
      <c r="P102" s="2" t="s">
        <v>662</v>
      </c>
      <c r="Q102" s="2">
        <v>1.2</v>
      </c>
      <c r="R102" s="2">
        <v>27.4</v>
      </c>
      <c r="S102" s="3">
        <v>86.9</v>
      </c>
    </row>
    <row r="103" spans="2:19" ht="15" customHeight="1">
      <c r="B103" s="389"/>
      <c r="C103" s="380">
        <v>41847</v>
      </c>
      <c r="D103" s="28" t="s">
        <v>31</v>
      </c>
      <c r="E103" s="10">
        <v>0</v>
      </c>
      <c r="F103" s="2">
        <v>1</v>
      </c>
      <c r="G103" s="2">
        <v>3</v>
      </c>
      <c r="H103" s="2">
        <v>4</v>
      </c>
      <c r="I103" s="2">
        <v>13</v>
      </c>
      <c r="J103" s="2">
        <v>46</v>
      </c>
      <c r="K103" s="2">
        <v>13</v>
      </c>
      <c r="L103" s="2" t="s">
        <v>657</v>
      </c>
      <c r="M103" s="2" t="s">
        <v>657</v>
      </c>
      <c r="N103" s="2" t="s">
        <v>657</v>
      </c>
      <c r="O103" s="291"/>
      <c r="P103" s="2" t="s">
        <v>659</v>
      </c>
      <c r="Q103" s="2">
        <v>0</v>
      </c>
      <c r="R103" s="2">
        <v>27</v>
      </c>
      <c r="S103" s="3">
        <v>87.3</v>
      </c>
    </row>
    <row r="104" spans="2:19" ht="15" customHeight="1">
      <c r="B104" s="389"/>
      <c r="C104" s="381"/>
      <c r="D104" s="28" t="s">
        <v>32</v>
      </c>
      <c r="E104" s="10">
        <v>0</v>
      </c>
      <c r="F104" s="2">
        <v>0</v>
      </c>
      <c r="G104" s="2">
        <v>3</v>
      </c>
      <c r="H104" s="2">
        <v>3</v>
      </c>
      <c r="I104" s="2">
        <v>12</v>
      </c>
      <c r="J104" s="2">
        <v>37</v>
      </c>
      <c r="K104" s="2">
        <v>15</v>
      </c>
      <c r="L104" s="2">
        <v>0.06</v>
      </c>
      <c r="M104" s="2">
        <v>1.7</v>
      </c>
      <c r="N104" s="2">
        <v>1.76</v>
      </c>
      <c r="O104" s="291"/>
      <c r="P104" s="2" t="s">
        <v>659</v>
      </c>
      <c r="Q104" s="2">
        <v>0</v>
      </c>
      <c r="R104" s="2">
        <v>26.7</v>
      </c>
      <c r="S104" s="3">
        <v>90.5</v>
      </c>
    </row>
    <row r="105" spans="2:19" ht="15" customHeight="1">
      <c r="B105" s="389"/>
      <c r="C105" s="381"/>
      <c r="D105" s="28" t="s">
        <v>33</v>
      </c>
      <c r="E105" s="10">
        <v>0</v>
      </c>
      <c r="F105" s="2">
        <v>1</v>
      </c>
      <c r="G105" s="2">
        <v>4</v>
      </c>
      <c r="H105" s="2">
        <v>5</v>
      </c>
      <c r="I105" s="2">
        <v>9</v>
      </c>
      <c r="J105" s="2">
        <v>41</v>
      </c>
      <c r="K105" s="2">
        <v>11</v>
      </c>
      <c r="L105" s="2">
        <v>0.06</v>
      </c>
      <c r="M105" s="2">
        <v>1.7</v>
      </c>
      <c r="N105" s="2">
        <v>1.76</v>
      </c>
      <c r="O105" s="291"/>
      <c r="P105" s="2" t="s">
        <v>664</v>
      </c>
      <c r="Q105" s="2">
        <v>0.7</v>
      </c>
      <c r="R105" s="2">
        <v>26.5</v>
      </c>
      <c r="S105" s="3">
        <v>90.6</v>
      </c>
    </row>
    <row r="106" spans="2:19" ht="15" customHeight="1">
      <c r="B106" s="389"/>
      <c r="C106" s="381"/>
      <c r="D106" s="28" t="s">
        <v>34</v>
      </c>
      <c r="E106" s="10">
        <v>0</v>
      </c>
      <c r="F106" s="2">
        <v>1</v>
      </c>
      <c r="G106" s="2">
        <v>6</v>
      </c>
      <c r="H106" s="2">
        <v>7</v>
      </c>
      <c r="I106" s="2">
        <v>6</v>
      </c>
      <c r="J106" s="2">
        <v>42</v>
      </c>
      <c r="K106" s="2">
        <v>10</v>
      </c>
      <c r="L106" s="2">
        <v>0.08</v>
      </c>
      <c r="M106" s="2">
        <v>1.73</v>
      </c>
      <c r="N106" s="2">
        <v>1.81</v>
      </c>
      <c r="O106" s="291"/>
      <c r="P106" s="2" t="s">
        <v>663</v>
      </c>
      <c r="Q106" s="2">
        <v>1</v>
      </c>
      <c r="R106" s="2">
        <v>25.7</v>
      </c>
      <c r="S106" s="3">
        <v>93.1</v>
      </c>
    </row>
    <row r="107" spans="2:19" ht="15" customHeight="1">
      <c r="B107" s="389"/>
      <c r="C107" s="381"/>
      <c r="D107" s="28" t="s">
        <v>35</v>
      </c>
      <c r="E107" s="10">
        <v>0</v>
      </c>
      <c r="F107" s="2">
        <v>1</v>
      </c>
      <c r="G107" s="2">
        <v>4</v>
      </c>
      <c r="H107" s="2">
        <v>5</v>
      </c>
      <c r="I107" s="2">
        <v>9</v>
      </c>
      <c r="J107" s="2">
        <v>37</v>
      </c>
      <c r="K107" s="2">
        <v>16</v>
      </c>
      <c r="L107" s="2">
        <v>0.06</v>
      </c>
      <c r="M107" s="2">
        <v>1.73</v>
      </c>
      <c r="N107" s="2">
        <v>1.79</v>
      </c>
      <c r="O107" s="291"/>
      <c r="P107" s="2" t="s">
        <v>662</v>
      </c>
      <c r="Q107" s="2">
        <v>1.1</v>
      </c>
      <c r="R107" s="2">
        <v>25.3</v>
      </c>
      <c r="S107" s="3">
        <v>94.6</v>
      </c>
    </row>
    <row r="108" spans="2:19" ht="15" customHeight="1">
      <c r="B108" s="389"/>
      <c r="C108" s="381"/>
      <c r="D108" s="28" t="s">
        <v>36</v>
      </c>
      <c r="E108" s="10">
        <v>0</v>
      </c>
      <c r="F108" s="2">
        <v>1</v>
      </c>
      <c r="G108" s="2">
        <v>4</v>
      </c>
      <c r="H108" s="2">
        <v>5</v>
      </c>
      <c r="I108" s="2">
        <v>8</v>
      </c>
      <c r="J108" s="2">
        <v>38</v>
      </c>
      <c r="K108" s="2">
        <v>16</v>
      </c>
      <c r="L108" s="2">
        <v>0.06</v>
      </c>
      <c r="M108" s="2">
        <v>1.74</v>
      </c>
      <c r="N108" s="2">
        <v>1.8</v>
      </c>
      <c r="O108" s="291"/>
      <c r="P108" s="2" t="s">
        <v>660</v>
      </c>
      <c r="Q108" s="2">
        <v>1.7</v>
      </c>
      <c r="R108" s="2">
        <v>26.2</v>
      </c>
      <c r="S108" s="3">
        <v>96.6</v>
      </c>
    </row>
    <row r="109" spans="2:19" ht="15" customHeight="1">
      <c r="B109" s="389"/>
      <c r="C109" s="381"/>
      <c r="D109" s="28" t="s">
        <v>37</v>
      </c>
      <c r="E109" s="10">
        <v>0</v>
      </c>
      <c r="F109" s="2">
        <v>3</v>
      </c>
      <c r="G109" s="2">
        <v>4</v>
      </c>
      <c r="H109" s="2">
        <v>7</v>
      </c>
      <c r="I109" s="2">
        <v>9</v>
      </c>
      <c r="J109" s="2">
        <v>47</v>
      </c>
      <c r="K109" s="2">
        <v>13</v>
      </c>
      <c r="L109" s="2">
        <v>0.06</v>
      </c>
      <c r="M109" s="2">
        <v>1.8</v>
      </c>
      <c r="N109" s="2">
        <v>1.86</v>
      </c>
      <c r="O109" s="291"/>
      <c r="P109" s="2" t="s">
        <v>660</v>
      </c>
      <c r="Q109" s="2">
        <v>1.9</v>
      </c>
      <c r="R109" s="2">
        <v>28.3</v>
      </c>
      <c r="S109" s="3">
        <v>87.6</v>
      </c>
    </row>
    <row r="110" spans="2:19" ht="15" customHeight="1">
      <c r="B110" s="389"/>
      <c r="C110" s="381"/>
      <c r="D110" s="28" t="s">
        <v>38</v>
      </c>
      <c r="E110" s="10">
        <v>0</v>
      </c>
      <c r="F110" s="2">
        <v>4</v>
      </c>
      <c r="G110" s="2">
        <v>4</v>
      </c>
      <c r="H110" s="2">
        <v>8</v>
      </c>
      <c r="I110" s="2">
        <v>14</v>
      </c>
      <c r="J110" s="2">
        <v>34</v>
      </c>
      <c r="K110" s="2">
        <v>20</v>
      </c>
      <c r="L110" s="2">
        <v>0.08</v>
      </c>
      <c r="M110" s="2">
        <v>1.83</v>
      </c>
      <c r="N110" s="2">
        <v>1.91</v>
      </c>
      <c r="O110" s="291"/>
      <c r="P110" s="2" t="s">
        <v>662</v>
      </c>
      <c r="Q110" s="2">
        <v>2.3</v>
      </c>
      <c r="R110" s="2">
        <v>30.5</v>
      </c>
      <c r="S110" s="3">
        <v>79.3</v>
      </c>
    </row>
    <row r="111" spans="2:19" ht="15" customHeight="1">
      <c r="B111" s="389"/>
      <c r="C111" s="381"/>
      <c r="D111" s="28" t="s">
        <v>39</v>
      </c>
      <c r="E111" s="10">
        <v>1</v>
      </c>
      <c r="F111" s="2">
        <v>2</v>
      </c>
      <c r="G111" s="2">
        <v>4</v>
      </c>
      <c r="H111" s="2">
        <v>6</v>
      </c>
      <c r="I111" s="2">
        <v>26</v>
      </c>
      <c r="J111" s="2">
        <v>34</v>
      </c>
      <c r="K111" s="2">
        <v>24</v>
      </c>
      <c r="L111" s="2">
        <v>0.06</v>
      </c>
      <c r="M111" s="2">
        <v>1.79</v>
      </c>
      <c r="N111" s="2">
        <v>1.85</v>
      </c>
      <c r="O111" s="291"/>
      <c r="P111" s="2" t="s">
        <v>662</v>
      </c>
      <c r="Q111" s="2">
        <v>2.6</v>
      </c>
      <c r="R111" s="2">
        <v>31.9</v>
      </c>
      <c r="S111" s="3">
        <v>76.5</v>
      </c>
    </row>
    <row r="112" spans="2:19" ht="15" customHeight="1" thickBot="1">
      <c r="B112" s="389"/>
      <c r="C112" s="381"/>
      <c r="D112" s="31" t="s">
        <v>40</v>
      </c>
      <c r="E112" s="23">
        <v>2</v>
      </c>
      <c r="F112" s="20">
        <v>2</v>
      </c>
      <c r="G112" s="20">
        <v>5</v>
      </c>
      <c r="H112" s="20">
        <v>7</v>
      </c>
      <c r="I112" s="20">
        <v>33</v>
      </c>
      <c r="J112" s="20">
        <v>42</v>
      </c>
      <c r="K112" s="20">
        <v>26</v>
      </c>
      <c r="L112" s="20">
        <v>0.06</v>
      </c>
      <c r="M112" s="20">
        <v>1.75</v>
      </c>
      <c r="N112" s="20">
        <v>1.81</v>
      </c>
      <c r="O112" s="292"/>
      <c r="P112" s="20" t="s">
        <v>662</v>
      </c>
      <c r="Q112" s="20">
        <v>2.4</v>
      </c>
      <c r="R112" s="20">
        <v>32.3</v>
      </c>
      <c r="S112" s="21">
        <v>69</v>
      </c>
    </row>
    <row r="113" spans="2:19" ht="15" customHeight="1">
      <c r="B113" s="389"/>
      <c r="C113" s="381"/>
      <c r="D113" s="27" t="s">
        <v>41</v>
      </c>
      <c r="E113" s="11">
        <v>3</v>
      </c>
      <c r="F113" s="6">
        <v>1</v>
      </c>
      <c r="G113" s="6">
        <v>4</v>
      </c>
      <c r="H113" s="6">
        <v>5</v>
      </c>
      <c r="I113" s="6">
        <v>50</v>
      </c>
      <c r="J113" s="6">
        <v>38</v>
      </c>
      <c r="K113" s="6">
        <v>31</v>
      </c>
      <c r="L113" s="6">
        <v>0.06</v>
      </c>
      <c r="M113" s="6">
        <v>1.77</v>
      </c>
      <c r="N113" s="6">
        <v>1.83</v>
      </c>
      <c r="O113" s="293"/>
      <c r="P113" s="6" t="s">
        <v>662</v>
      </c>
      <c r="Q113" s="6">
        <v>3.8</v>
      </c>
      <c r="R113" s="6">
        <v>33.3</v>
      </c>
      <c r="S113" s="7">
        <v>65.9</v>
      </c>
    </row>
    <row r="114" spans="2:19" ht="15" customHeight="1">
      <c r="B114" s="389"/>
      <c r="C114" s="381"/>
      <c r="D114" s="28" t="s">
        <v>42</v>
      </c>
      <c r="E114" s="10">
        <v>3</v>
      </c>
      <c r="F114" s="2">
        <v>1</v>
      </c>
      <c r="G114" s="2">
        <v>2</v>
      </c>
      <c r="H114" s="2">
        <v>3</v>
      </c>
      <c r="I114" s="2">
        <v>60</v>
      </c>
      <c r="J114" s="2">
        <v>46</v>
      </c>
      <c r="K114" s="2">
        <v>35</v>
      </c>
      <c r="L114" s="2">
        <v>0.09</v>
      </c>
      <c r="M114" s="2">
        <v>1.75</v>
      </c>
      <c r="N114" s="2">
        <v>1.84</v>
      </c>
      <c r="O114" s="291"/>
      <c r="P114" s="2" t="s">
        <v>662</v>
      </c>
      <c r="Q114" s="2">
        <v>2.9</v>
      </c>
      <c r="R114" s="2">
        <v>33.5</v>
      </c>
      <c r="S114" s="3">
        <v>59.5</v>
      </c>
    </row>
    <row r="115" spans="2:19" ht="15" customHeight="1">
      <c r="B115" s="389"/>
      <c r="C115" s="381"/>
      <c r="D115" s="28" t="s">
        <v>43</v>
      </c>
      <c r="E115" s="10">
        <v>2</v>
      </c>
      <c r="F115" s="2">
        <v>0</v>
      </c>
      <c r="G115" s="2">
        <v>2</v>
      </c>
      <c r="H115" s="2">
        <v>2</v>
      </c>
      <c r="I115" s="2">
        <v>61</v>
      </c>
      <c r="J115" s="2">
        <v>54</v>
      </c>
      <c r="K115" s="2">
        <v>33</v>
      </c>
      <c r="L115" s="2">
        <v>0.05</v>
      </c>
      <c r="M115" s="2">
        <v>1.74</v>
      </c>
      <c r="N115" s="2">
        <v>1.79</v>
      </c>
      <c r="O115" s="291"/>
      <c r="P115" s="2" t="s">
        <v>660</v>
      </c>
      <c r="Q115" s="2">
        <v>3.6</v>
      </c>
      <c r="R115" s="2">
        <v>33.4</v>
      </c>
      <c r="S115" s="3">
        <v>61.8</v>
      </c>
    </row>
    <row r="116" spans="2:19" ht="15" customHeight="1">
      <c r="B116" s="389"/>
      <c r="C116" s="381"/>
      <c r="D116" s="28" t="s">
        <v>44</v>
      </c>
      <c r="E116" s="10">
        <v>1</v>
      </c>
      <c r="F116" s="2">
        <v>0</v>
      </c>
      <c r="G116" s="2">
        <v>1</v>
      </c>
      <c r="H116" s="2">
        <v>1</v>
      </c>
      <c r="I116" s="2">
        <v>57</v>
      </c>
      <c r="J116" s="2">
        <v>35</v>
      </c>
      <c r="K116" s="2">
        <v>25</v>
      </c>
      <c r="L116" s="2">
        <v>0.08</v>
      </c>
      <c r="M116" s="2">
        <v>1.78</v>
      </c>
      <c r="N116" s="2">
        <v>1.86</v>
      </c>
      <c r="O116" s="291"/>
      <c r="P116" s="2" t="s">
        <v>661</v>
      </c>
      <c r="Q116" s="2">
        <v>4.4</v>
      </c>
      <c r="R116" s="2">
        <v>32.9</v>
      </c>
      <c r="S116" s="3">
        <v>53.4</v>
      </c>
    </row>
    <row r="117" spans="2:19" ht="15" customHeight="1">
      <c r="B117" s="389"/>
      <c r="C117" s="381"/>
      <c r="D117" s="28" t="s">
        <v>45</v>
      </c>
      <c r="E117" s="10">
        <v>0</v>
      </c>
      <c r="F117" s="2">
        <v>0</v>
      </c>
      <c r="G117" s="2">
        <v>1</v>
      </c>
      <c r="H117" s="2">
        <v>1</v>
      </c>
      <c r="I117" s="2">
        <v>49</v>
      </c>
      <c r="J117" s="2">
        <v>22</v>
      </c>
      <c r="K117" s="2">
        <v>8</v>
      </c>
      <c r="L117" s="2">
        <v>0.06</v>
      </c>
      <c r="M117" s="2">
        <v>1.8</v>
      </c>
      <c r="N117" s="2">
        <v>1.86</v>
      </c>
      <c r="O117" s="291"/>
      <c r="P117" s="2" t="s">
        <v>661</v>
      </c>
      <c r="Q117" s="2">
        <v>3</v>
      </c>
      <c r="R117" s="2">
        <v>32.8</v>
      </c>
      <c r="S117" s="3">
        <v>52.5</v>
      </c>
    </row>
    <row r="118" spans="2:19" ht="15" customHeight="1">
      <c r="B118" s="389"/>
      <c r="C118" s="381"/>
      <c r="D118" s="28" t="s">
        <v>46</v>
      </c>
      <c r="E118" s="10">
        <v>0</v>
      </c>
      <c r="F118" s="2">
        <v>0</v>
      </c>
      <c r="G118" s="2">
        <v>1</v>
      </c>
      <c r="H118" s="2">
        <v>1</v>
      </c>
      <c r="I118" s="2">
        <v>51</v>
      </c>
      <c r="J118" s="2">
        <v>22</v>
      </c>
      <c r="K118" s="2">
        <v>12</v>
      </c>
      <c r="L118" s="2">
        <v>0.06</v>
      </c>
      <c r="M118" s="2">
        <v>1.8</v>
      </c>
      <c r="N118" s="2">
        <v>1.86</v>
      </c>
      <c r="O118" s="291"/>
      <c r="P118" s="2" t="s">
        <v>661</v>
      </c>
      <c r="Q118" s="2">
        <v>3.3</v>
      </c>
      <c r="R118" s="2">
        <v>32.3</v>
      </c>
      <c r="S118" s="3">
        <v>52.3</v>
      </c>
    </row>
    <row r="119" spans="2:19" ht="15" customHeight="1">
      <c r="B119" s="389"/>
      <c r="C119" s="381"/>
      <c r="D119" s="28" t="s">
        <v>47</v>
      </c>
      <c r="E119" s="10">
        <v>0</v>
      </c>
      <c r="F119" s="2">
        <v>0</v>
      </c>
      <c r="G119" s="2">
        <v>1</v>
      </c>
      <c r="H119" s="2">
        <v>1</v>
      </c>
      <c r="I119" s="2">
        <v>58</v>
      </c>
      <c r="J119" s="2">
        <v>26</v>
      </c>
      <c r="K119" s="2">
        <v>15</v>
      </c>
      <c r="L119" s="2">
        <v>0.06</v>
      </c>
      <c r="M119" s="2">
        <v>1.82</v>
      </c>
      <c r="N119" s="2">
        <v>1.88</v>
      </c>
      <c r="O119" s="291"/>
      <c r="P119" s="2" t="s">
        <v>660</v>
      </c>
      <c r="Q119" s="2">
        <v>3.4</v>
      </c>
      <c r="R119" s="2">
        <v>31.6</v>
      </c>
      <c r="S119" s="3">
        <v>50.2</v>
      </c>
    </row>
    <row r="120" spans="2:19" ht="15" customHeight="1">
      <c r="B120" s="389"/>
      <c r="C120" s="381"/>
      <c r="D120" s="28" t="s">
        <v>48</v>
      </c>
      <c r="E120" s="10">
        <v>1</v>
      </c>
      <c r="F120" s="2">
        <v>0</v>
      </c>
      <c r="G120" s="2">
        <v>2</v>
      </c>
      <c r="H120" s="2">
        <v>2</v>
      </c>
      <c r="I120" s="2">
        <v>62</v>
      </c>
      <c r="J120" s="2">
        <v>27</v>
      </c>
      <c r="K120" s="2">
        <v>14</v>
      </c>
      <c r="L120" s="2">
        <v>0.06</v>
      </c>
      <c r="M120" s="2">
        <v>1.81</v>
      </c>
      <c r="N120" s="2">
        <v>1.87</v>
      </c>
      <c r="O120" s="291"/>
      <c r="P120" s="2" t="s">
        <v>660</v>
      </c>
      <c r="Q120" s="2">
        <v>2.8</v>
      </c>
      <c r="R120" s="2">
        <v>29.8</v>
      </c>
      <c r="S120" s="3">
        <v>53.2</v>
      </c>
    </row>
    <row r="121" spans="2:19" ht="15" customHeight="1">
      <c r="B121" s="389"/>
      <c r="C121" s="381"/>
      <c r="D121" s="28" t="s">
        <v>49</v>
      </c>
      <c r="E121" s="10">
        <v>1</v>
      </c>
      <c r="F121" s="2">
        <v>1</v>
      </c>
      <c r="G121" s="2">
        <v>3</v>
      </c>
      <c r="H121" s="2">
        <v>4</v>
      </c>
      <c r="I121" s="2">
        <v>61</v>
      </c>
      <c r="J121" s="2">
        <v>26</v>
      </c>
      <c r="K121" s="2">
        <v>18</v>
      </c>
      <c r="L121" s="2">
        <v>0.07</v>
      </c>
      <c r="M121" s="2">
        <v>1.82</v>
      </c>
      <c r="N121" s="2">
        <v>1.89</v>
      </c>
      <c r="O121" s="291"/>
      <c r="P121" s="2" t="s">
        <v>660</v>
      </c>
      <c r="Q121" s="2">
        <v>2.6</v>
      </c>
      <c r="R121" s="2">
        <v>29.8</v>
      </c>
      <c r="S121" s="3">
        <v>51.9</v>
      </c>
    </row>
    <row r="122" spans="2:19" ht="15" customHeight="1">
      <c r="B122" s="389"/>
      <c r="C122" s="381"/>
      <c r="D122" s="28" t="s">
        <v>50</v>
      </c>
      <c r="E122" s="10">
        <v>0</v>
      </c>
      <c r="F122" s="2">
        <v>1</v>
      </c>
      <c r="G122" s="2">
        <v>3</v>
      </c>
      <c r="H122" s="2">
        <v>4</v>
      </c>
      <c r="I122" s="2">
        <v>58</v>
      </c>
      <c r="J122" s="2">
        <v>36</v>
      </c>
      <c r="K122" s="2">
        <v>20</v>
      </c>
      <c r="L122" s="2">
        <v>0.04</v>
      </c>
      <c r="M122" s="2">
        <v>1.82</v>
      </c>
      <c r="N122" s="2">
        <v>1.86</v>
      </c>
      <c r="O122" s="291"/>
      <c r="P122" s="2" t="s">
        <v>661</v>
      </c>
      <c r="Q122" s="2">
        <v>2.4</v>
      </c>
      <c r="R122" s="2">
        <v>29.2</v>
      </c>
      <c r="S122" s="3">
        <v>50.8</v>
      </c>
    </row>
    <row r="123" spans="2:19" ht="15" customHeight="1">
      <c r="B123" s="389"/>
      <c r="C123" s="381"/>
      <c r="D123" s="28" t="s">
        <v>51</v>
      </c>
      <c r="E123" s="10">
        <v>0</v>
      </c>
      <c r="F123" s="2">
        <v>1</v>
      </c>
      <c r="G123" s="2">
        <v>4</v>
      </c>
      <c r="H123" s="2">
        <v>5</v>
      </c>
      <c r="I123" s="2">
        <v>53</v>
      </c>
      <c r="J123" s="2">
        <v>24</v>
      </c>
      <c r="K123" s="2">
        <v>19</v>
      </c>
      <c r="L123" s="2">
        <v>0.05</v>
      </c>
      <c r="M123" s="2">
        <v>1.82</v>
      </c>
      <c r="N123" s="2">
        <v>1.87</v>
      </c>
      <c r="O123" s="291"/>
      <c r="P123" s="2" t="s">
        <v>661</v>
      </c>
      <c r="Q123" s="2">
        <v>2.2</v>
      </c>
      <c r="R123" s="2">
        <v>28.3</v>
      </c>
      <c r="S123" s="3">
        <v>51.1</v>
      </c>
    </row>
    <row r="124" spans="2:19" ht="15" customHeight="1">
      <c r="B124" s="389"/>
      <c r="C124" s="381"/>
      <c r="D124" s="28" t="s">
        <v>52</v>
      </c>
      <c r="E124" s="10">
        <v>0</v>
      </c>
      <c r="F124" s="2">
        <v>1</v>
      </c>
      <c r="G124" s="2">
        <v>3</v>
      </c>
      <c r="H124" s="2">
        <v>4</v>
      </c>
      <c r="I124" s="2">
        <v>51</v>
      </c>
      <c r="J124" s="2">
        <v>19</v>
      </c>
      <c r="K124" s="2">
        <v>12</v>
      </c>
      <c r="L124" s="2">
        <v>0.1</v>
      </c>
      <c r="M124" s="2">
        <v>1.82</v>
      </c>
      <c r="N124" s="2">
        <v>1.92</v>
      </c>
      <c r="O124" s="291"/>
      <c r="P124" s="2" t="s">
        <v>664</v>
      </c>
      <c r="Q124" s="2">
        <v>3.1</v>
      </c>
      <c r="R124" s="2">
        <v>27.6</v>
      </c>
      <c r="S124" s="3">
        <v>52.6</v>
      </c>
    </row>
    <row r="125" spans="2:19" ht="15" customHeight="1">
      <c r="B125" s="389"/>
      <c r="C125" s="381"/>
      <c r="D125" s="28" t="s">
        <v>53</v>
      </c>
      <c r="E125" s="10">
        <v>0</v>
      </c>
      <c r="F125" s="2">
        <v>0</v>
      </c>
      <c r="G125" s="2">
        <v>2</v>
      </c>
      <c r="H125" s="2">
        <v>2</v>
      </c>
      <c r="I125" s="2">
        <v>52</v>
      </c>
      <c r="J125" s="2">
        <v>15</v>
      </c>
      <c r="K125" s="2">
        <v>8</v>
      </c>
      <c r="L125" s="2">
        <v>0.06</v>
      </c>
      <c r="M125" s="2">
        <v>1.81</v>
      </c>
      <c r="N125" s="2">
        <v>1.87</v>
      </c>
      <c r="O125" s="291"/>
      <c r="P125" s="2" t="s">
        <v>661</v>
      </c>
      <c r="Q125" s="2">
        <v>2.2</v>
      </c>
      <c r="R125" s="2">
        <v>26.6</v>
      </c>
      <c r="S125" s="3">
        <v>54.2</v>
      </c>
    </row>
    <row r="126" spans="2:19" ht="15" customHeight="1">
      <c r="B126" s="389"/>
      <c r="C126" s="382"/>
      <c r="D126" s="28" t="s">
        <v>54</v>
      </c>
      <c r="E126" s="10">
        <v>0</v>
      </c>
      <c r="F126" s="2">
        <v>0</v>
      </c>
      <c r="G126" s="2">
        <v>2</v>
      </c>
      <c r="H126" s="2">
        <v>2</v>
      </c>
      <c r="I126" s="2">
        <v>51</v>
      </c>
      <c r="J126" s="2">
        <v>14</v>
      </c>
      <c r="K126" s="2">
        <v>6</v>
      </c>
      <c r="L126" s="2">
        <v>0.06</v>
      </c>
      <c r="M126" s="2">
        <v>1.81</v>
      </c>
      <c r="N126" s="2">
        <v>1.87</v>
      </c>
      <c r="O126" s="291"/>
      <c r="P126" s="2" t="s">
        <v>661</v>
      </c>
      <c r="Q126" s="2">
        <v>2.3</v>
      </c>
      <c r="R126" s="2">
        <v>25.9</v>
      </c>
      <c r="S126" s="3">
        <v>56.8</v>
      </c>
    </row>
    <row r="127" spans="2:19" ht="15" customHeight="1">
      <c r="B127" s="389"/>
      <c r="C127" s="380">
        <v>41848</v>
      </c>
      <c r="D127" s="27" t="s">
        <v>31</v>
      </c>
      <c r="E127" s="11">
        <v>0</v>
      </c>
      <c r="F127" s="6">
        <v>0</v>
      </c>
      <c r="G127" s="6">
        <v>2</v>
      </c>
      <c r="H127" s="6">
        <v>2</v>
      </c>
      <c r="I127" s="6">
        <v>48</v>
      </c>
      <c r="J127" s="6">
        <v>6</v>
      </c>
      <c r="K127" s="6">
        <v>8</v>
      </c>
      <c r="L127" s="6">
        <v>0.04</v>
      </c>
      <c r="M127" s="6">
        <v>1.81</v>
      </c>
      <c r="N127" s="6">
        <v>1.85</v>
      </c>
      <c r="O127" s="293"/>
      <c r="P127" s="6" t="s">
        <v>661</v>
      </c>
      <c r="Q127" s="6">
        <v>2.2</v>
      </c>
      <c r="R127" s="6">
        <v>25.2</v>
      </c>
      <c r="S127" s="7">
        <v>59.1</v>
      </c>
    </row>
    <row r="128" spans="2:19" ht="15" customHeight="1">
      <c r="B128" s="389"/>
      <c r="C128" s="381"/>
      <c r="D128" s="28" t="s">
        <v>32</v>
      </c>
      <c r="E128" s="10">
        <v>0</v>
      </c>
      <c r="F128" s="2">
        <v>1</v>
      </c>
      <c r="G128" s="2">
        <v>4</v>
      </c>
      <c r="H128" s="2">
        <v>5</v>
      </c>
      <c r="I128" s="2">
        <v>44</v>
      </c>
      <c r="J128" s="2">
        <v>13</v>
      </c>
      <c r="K128" s="2">
        <v>6</v>
      </c>
      <c r="L128" s="2">
        <v>0.07</v>
      </c>
      <c r="M128" s="2">
        <v>1.82</v>
      </c>
      <c r="N128" s="2">
        <v>1.89</v>
      </c>
      <c r="O128" s="291"/>
      <c r="P128" s="2" t="s">
        <v>661</v>
      </c>
      <c r="Q128" s="2">
        <v>2.5</v>
      </c>
      <c r="R128" s="2">
        <v>24.5</v>
      </c>
      <c r="S128" s="3">
        <v>62.3</v>
      </c>
    </row>
    <row r="129" spans="2:19" ht="15" customHeight="1">
      <c r="B129" s="389"/>
      <c r="C129" s="381"/>
      <c r="D129" s="28" t="s">
        <v>33</v>
      </c>
      <c r="E129" s="10">
        <v>0</v>
      </c>
      <c r="F129" s="2">
        <v>1</v>
      </c>
      <c r="G129" s="2">
        <v>3</v>
      </c>
      <c r="H129" s="2">
        <v>4</v>
      </c>
      <c r="I129" s="2">
        <v>44</v>
      </c>
      <c r="J129" s="2">
        <v>5</v>
      </c>
      <c r="K129" s="2">
        <v>8</v>
      </c>
      <c r="L129" s="2">
        <v>0.05</v>
      </c>
      <c r="M129" s="2">
        <v>1.81</v>
      </c>
      <c r="N129" s="2">
        <v>1.86</v>
      </c>
      <c r="O129" s="291"/>
      <c r="P129" s="2" t="s">
        <v>660</v>
      </c>
      <c r="Q129" s="2">
        <v>1.7</v>
      </c>
      <c r="R129" s="2">
        <v>23.8</v>
      </c>
      <c r="S129" s="3">
        <v>63.7</v>
      </c>
    </row>
    <row r="130" spans="2:19" ht="15" customHeight="1">
      <c r="B130" s="389"/>
      <c r="C130" s="381"/>
      <c r="D130" s="28" t="s">
        <v>34</v>
      </c>
      <c r="E130" s="10">
        <v>0</v>
      </c>
      <c r="F130" s="2">
        <v>1</v>
      </c>
      <c r="G130" s="2">
        <v>3</v>
      </c>
      <c r="H130" s="2">
        <v>4</v>
      </c>
      <c r="I130" s="2">
        <v>41</v>
      </c>
      <c r="J130" s="2">
        <v>12</v>
      </c>
      <c r="K130" s="2">
        <v>5</v>
      </c>
      <c r="L130" s="2">
        <v>0.07</v>
      </c>
      <c r="M130" s="2">
        <v>1.83</v>
      </c>
      <c r="N130" s="2">
        <v>1.9</v>
      </c>
      <c r="O130" s="291"/>
      <c r="P130" s="2" t="s">
        <v>661</v>
      </c>
      <c r="Q130" s="2">
        <v>2.5</v>
      </c>
      <c r="R130" s="2">
        <v>23.8</v>
      </c>
      <c r="S130" s="3">
        <v>66</v>
      </c>
    </row>
    <row r="131" spans="2:19" ht="15" customHeight="1">
      <c r="B131" s="389"/>
      <c r="C131" s="381"/>
      <c r="D131" s="28" t="s">
        <v>35</v>
      </c>
      <c r="E131" s="10">
        <v>0</v>
      </c>
      <c r="F131" s="2">
        <v>1</v>
      </c>
      <c r="G131" s="2">
        <v>6</v>
      </c>
      <c r="H131" s="2">
        <v>7</v>
      </c>
      <c r="I131" s="2">
        <v>37</v>
      </c>
      <c r="J131" s="2">
        <v>14</v>
      </c>
      <c r="K131" s="2">
        <v>10</v>
      </c>
      <c r="L131" s="2">
        <v>0.07</v>
      </c>
      <c r="M131" s="2">
        <v>1.82</v>
      </c>
      <c r="N131" s="2">
        <v>1.89</v>
      </c>
      <c r="O131" s="291"/>
      <c r="P131" s="2" t="s">
        <v>661</v>
      </c>
      <c r="Q131" s="2">
        <v>2.6</v>
      </c>
      <c r="R131" s="2">
        <v>23.4</v>
      </c>
      <c r="S131" s="3">
        <v>66.9</v>
      </c>
    </row>
    <row r="132" spans="2:19" ht="15" customHeight="1">
      <c r="B132" s="389"/>
      <c r="C132" s="381"/>
      <c r="D132" s="28" t="s">
        <v>36</v>
      </c>
      <c r="E132" s="10">
        <v>0</v>
      </c>
      <c r="F132" s="2">
        <v>2</v>
      </c>
      <c r="G132" s="2">
        <v>9</v>
      </c>
      <c r="H132" s="2">
        <v>11</v>
      </c>
      <c r="I132" s="2">
        <v>32</v>
      </c>
      <c r="J132" s="2">
        <v>10</v>
      </c>
      <c r="K132" s="2">
        <v>13</v>
      </c>
      <c r="L132" s="2">
        <v>0.06</v>
      </c>
      <c r="M132" s="2">
        <v>1.82</v>
      </c>
      <c r="N132" s="2">
        <v>1.88</v>
      </c>
      <c r="O132" s="291"/>
      <c r="P132" s="2" t="s">
        <v>664</v>
      </c>
      <c r="Q132" s="2">
        <v>1.1</v>
      </c>
      <c r="R132" s="2">
        <v>23.6</v>
      </c>
      <c r="S132" s="3">
        <v>66.7</v>
      </c>
    </row>
    <row r="133" spans="2:19" ht="15" customHeight="1">
      <c r="B133" s="389"/>
      <c r="C133" s="381"/>
      <c r="D133" s="28" t="s">
        <v>37</v>
      </c>
      <c r="E133" s="10">
        <v>0</v>
      </c>
      <c r="F133" s="2">
        <v>1</v>
      </c>
      <c r="G133" s="2">
        <v>5</v>
      </c>
      <c r="H133" s="2">
        <v>6</v>
      </c>
      <c r="I133" s="2">
        <v>34</v>
      </c>
      <c r="J133" s="2">
        <v>6</v>
      </c>
      <c r="K133" s="2">
        <v>12</v>
      </c>
      <c r="L133" s="2">
        <v>0.05</v>
      </c>
      <c r="M133" s="2">
        <v>1.81</v>
      </c>
      <c r="N133" s="2">
        <v>1.86</v>
      </c>
      <c r="O133" s="291"/>
      <c r="P133" s="2" t="s">
        <v>664</v>
      </c>
      <c r="Q133" s="2">
        <v>1.5</v>
      </c>
      <c r="R133" s="2">
        <v>24.6</v>
      </c>
      <c r="S133" s="3">
        <v>64.4</v>
      </c>
    </row>
    <row r="134" spans="2:19" ht="15" customHeight="1">
      <c r="B134" s="389"/>
      <c r="C134" s="381"/>
      <c r="D134" s="28" t="s">
        <v>38</v>
      </c>
      <c r="E134" s="10">
        <v>0</v>
      </c>
      <c r="F134" s="2">
        <v>1</v>
      </c>
      <c r="G134" s="2">
        <v>4</v>
      </c>
      <c r="H134" s="2">
        <v>5</v>
      </c>
      <c r="I134" s="2">
        <v>36</v>
      </c>
      <c r="J134" s="2">
        <v>10</v>
      </c>
      <c r="K134" s="2">
        <v>16</v>
      </c>
      <c r="L134" s="2">
        <v>0.05</v>
      </c>
      <c r="M134" s="2">
        <v>1.83</v>
      </c>
      <c r="N134" s="2">
        <v>1.88</v>
      </c>
      <c r="O134" s="291"/>
      <c r="P134" s="2" t="s">
        <v>665</v>
      </c>
      <c r="Q134" s="2">
        <v>0.7</v>
      </c>
      <c r="R134" s="2">
        <v>27.1</v>
      </c>
      <c r="S134" s="3">
        <v>57.1</v>
      </c>
    </row>
    <row r="135" spans="2:19" ht="15" customHeight="1">
      <c r="B135" s="389"/>
      <c r="C135" s="381"/>
      <c r="D135" s="28" t="s">
        <v>39</v>
      </c>
      <c r="E135" s="10">
        <v>0</v>
      </c>
      <c r="F135" s="2">
        <v>1</v>
      </c>
      <c r="G135" s="2">
        <v>3</v>
      </c>
      <c r="H135" s="2">
        <v>4</v>
      </c>
      <c r="I135" s="2">
        <v>40</v>
      </c>
      <c r="J135" s="2">
        <v>7</v>
      </c>
      <c r="K135" s="2">
        <v>13</v>
      </c>
      <c r="L135" s="2">
        <v>0.05</v>
      </c>
      <c r="M135" s="2">
        <v>1.82</v>
      </c>
      <c r="N135" s="2">
        <v>1.87</v>
      </c>
      <c r="O135" s="291"/>
      <c r="P135" s="2" t="s">
        <v>667</v>
      </c>
      <c r="Q135" s="2">
        <v>1</v>
      </c>
      <c r="R135" s="2">
        <v>28.8</v>
      </c>
      <c r="S135" s="3">
        <v>51.9</v>
      </c>
    </row>
    <row r="136" spans="2:19" ht="15" customHeight="1" thickBot="1">
      <c r="B136" s="389"/>
      <c r="C136" s="381"/>
      <c r="D136" s="31" t="s">
        <v>40</v>
      </c>
      <c r="E136" s="23">
        <v>1</v>
      </c>
      <c r="F136" s="20">
        <v>1</v>
      </c>
      <c r="G136" s="20">
        <v>4</v>
      </c>
      <c r="H136" s="20">
        <v>5</v>
      </c>
      <c r="I136" s="20">
        <v>51</v>
      </c>
      <c r="J136" s="20">
        <v>21</v>
      </c>
      <c r="K136" s="20">
        <v>15</v>
      </c>
      <c r="L136" s="20">
        <v>0.1</v>
      </c>
      <c r="M136" s="20">
        <v>1.82</v>
      </c>
      <c r="N136" s="20">
        <v>1.92</v>
      </c>
      <c r="O136" s="292"/>
      <c r="P136" s="20" t="s">
        <v>668</v>
      </c>
      <c r="Q136" s="20">
        <v>2.1</v>
      </c>
      <c r="R136" s="20">
        <v>30.1</v>
      </c>
      <c r="S136" s="21">
        <v>52.4</v>
      </c>
    </row>
    <row r="137" spans="2:19" ht="15" customHeight="1">
      <c r="B137" s="390" t="s">
        <v>66</v>
      </c>
      <c r="C137" s="381"/>
      <c r="D137" s="27" t="s">
        <v>41</v>
      </c>
      <c r="E137" s="11">
        <v>1</v>
      </c>
      <c r="F137" s="6">
        <v>1</v>
      </c>
      <c r="G137" s="6">
        <v>4</v>
      </c>
      <c r="H137" s="6">
        <v>5</v>
      </c>
      <c r="I137" s="6">
        <v>56</v>
      </c>
      <c r="J137" s="6">
        <v>17</v>
      </c>
      <c r="K137" s="6">
        <v>18</v>
      </c>
      <c r="L137" s="6">
        <v>0.08</v>
      </c>
      <c r="M137" s="6">
        <v>1.82</v>
      </c>
      <c r="N137" s="6">
        <v>1.9</v>
      </c>
      <c r="O137" s="293"/>
      <c r="P137" s="6" t="s">
        <v>667</v>
      </c>
      <c r="Q137" s="6">
        <v>2.8</v>
      </c>
      <c r="R137" s="6">
        <v>28.8</v>
      </c>
      <c r="S137" s="7">
        <v>54.4</v>
      </c>
    </row>
    <row r="138" spans="2:19" ht="15" customHeight="1">
      <c r="B138" s="390"/>
      <c r="C138" s="381"/>
      <c r="D138" s="28" t="s">
        <v>42</v>
      </c>
      <c r="E138" s="10">
        <v>1</v>
      </c>
      <c r="F138" s="2">
        <v>1</v>
      </c>
      <c r="G138" s="2">
        <v>2</v>
      </c>
      <c r="H138" s="2">
        <v>3</v>
      </c>
      <c r="I138" s="2">
        <v>57</v>
      </c>
      <c r="J138" s="2">
        <v>6</v>
      </c>
      <c r="K138" s="2">
        <v>11</v>
      </c>
      <c r="L138" s="2">
        <v>0.07</v>
      </c>
      <c r="M138" s="2">
        <v>1.81</v>
      </c>
      <c r="N138" s="2">
        <v>1.88</v>
      </c>
      <c r="O138" s="291"/>
      <c r="P138" s="2" t="s">
        <v>667</v>
      </c>
      <c r="Q138" s="2">
        <v>3</v>
      </c>
      <c r="R138" s="2">
        <v>29.4</v>
      </c>
      <c r="S138" s="3">
        <v>56.2</v>
      </c>
    </row>
    <row r="139" spans="2:19" ht="15" customHeight="1">
      <c r="B139" s="390"/>
      <c r="C139" s="381"/>
      <c r="D139" s="28" t="s">
        <v>43</v>
      </c>
      <c r="E139" s="10">
        <v>1</v>
      </c>
      <c r="F139" s="2">
        <v>1</v>
      </c>
      <c r="G139" s="2">
        <v>2</v>
      </c>
      <c r="H139" s="2">
        <v>3</v>
      </c>
      <c r="I139" s="2">
        <v>59</v>
      </c>
      <c r="J139" s="2">
        <v>9</v>
      </c>
      <c r="K139" s="2">
        <v>16</v>
      </c>
      <c r="L139" s="2">
        <v>0.04</v>
      </c>
      <c r="M139" s="2">
        <v>1.81</v>
      </c>
      <c r="N139" s="2">
        <v>1.85</v>
      </c>
      <c r="O139" s="291"/>
      <c r="P139" s="2" t="s">
        <v>671</v>
      </c>
      <c r="Q139" s="2">
        <v>1.8</v>
      </c>
      <c r="R139" s="2">
        <v>29.6</v>
      </c>
      <c r="S139" s="3">
        <v>55.1</v>
      </c>
    </row>
    <row r="140" spans="2:19" ht="15" customHeight="1">
      <c r="B140" s="390"/>
      <c r="C140" s="381"/>
      <c r="D140" s="28" t="s">
        <v>44</v>
      </c>
      <c r="E140" s="10">
        <v>1</v>
      </c>
      <c r="F140" s="2">
        <v>0</v>
      </c>
      <c r="G140" s="2">
        <v>2</v>
      </c>
      <c r="H140" s="2">
        <v>2</v>
      </c>
      <c r="I140" s="2">
        <v>59</v>
      </c>
      <c r="J140" s="2">
        <v>6</v>
      </c>
      <c r="K140" s="2">
        <v>14</v>
      </c>
      <c r="L140" s="2">
        <v>0.07</v>
      </c>
      <c r="M140" s="2">
        <v>1.8</v>
      </c>
      <c r="N140" s="2">
        <v>1.87</v>
      </c>
      <c r="O140" s="291"/>
      <c r="P140" s="2" t="s">
        <v>668</v>
      </c>
      <c r="Q140" s="2">
        <v>2.8</v>
      </c>
      <c r="R140" s="2">
        <v>29.4</v>
      </c>
      <c r="S140" s="3">
        <v>57.4</v>
      </c>
    </row>
    <row r="141" spans="2:19" ht="15" customHeight="1">
      <c r="B141" s="390"/>
      <c r="C141" s="381"/>
      <c r="D141" s="28" t="s">
        <v>45</v>
      </c>
      <c r="E141" s="10">
        <v>1</v>
      </c>
      <c r="F141" s="2">
        <v>0</v>
      </c>
      <c r="G141" s="2">
        <v>2</v>
      </c>
      <c r="H141" s="2">
        <v>2</v>
      </c>
      <c r="I141" s="2">
        <v>57</v>
      </c>
      <c r="J141" s="2">
        <v>12</v>
      </c>
      <c r="K141" s="2">
        <v>7</v>
      </c>
      <c r="L141" s="2">
        <v>0.07</v>
      </c>
      <c r="M141" s="2">
        <v>1.81</v>
      </c>
      <c r="N141" s="2">
        <v>1.88</v>
      </c>
      <c r="O141" s="291"/>
      <c r="P141" s="2" t="s">
        <v>666</v>
      </c>
      <c r="Q141" s="2">
        <v>2.5</v>
      </c>
      <c r="R141" s="2">
        <v>29.3</v>
      </c>
      <c r="S141" s="3">
        <v>58</v>
      </c>
    </row>
    <row r="142" spans="2:19" ht="15" customHeight="1">
      <c r="B142" s="390"/>
      <c r="C142" s="381"/>
      <c r="D142" s="28" t="s">
        <v>46</v>
      </c>
      <c r="E142" s="10">
        <v>1</v>
      </c>
      <c r="F142" s="2">
        <v>1</v>
      </c>
      <c r="G142" s="2">
        <v>2</v>
      </c>
      <c r="H142" s="2">
        <v>3</v>
      </c>
      <c r="I142" s="2">
        <v>57</v>
      </c>
      <c r="J142" s="2">
        <v>20</v>
      </c>
      <c r="K142" s="2">
        <v>8</v>
      </c>
      <c r="L142" s="2">
        <v>0.05</v>
      </c>
      <c r="M142" s="2">
        <v>1.81</v>
      </c>
      <c r="N142" s="2">
        <v>1.86</v>
      </c>
      <c r="O142" s="291"/>
      <c r="P142" s="2" t="s">
        <v>667</v>
      </c>
      <c r="Q142" s="2">
        <v>1.7</v>
      </c>
      <c r="R142" s="2">
        <v>28.5</v>
      </c>
      <c r="S142" s="3">
        <v>57.6</v>
      </c>
    </row>
    <row r="143" spans="2:19" ht="15" customHeight="1">
      <c r="B143" s="390"/>
      <c r="C143" s="381"/>
      <c r="D143" s="28" t="s">
        <v>47</v>
      </c>
      <c r="E143" s="10">
        <v>1</v>
      </c>
      <c r="F143" s="2">
        <v>1</v>
      </c>
      <c r="G143" s="2">
        <v>2</v>
      </c>
      <c r="H143" s="2">
        <v>3</v>
      </c>
      <c r="I143" s="2">
        <v>55</v>
      </c>
      <c r="J143" s="2">
        <v>15</v>
      </c>
      <c r="K143" s="2">
        <v>8</v>
      </c>
      <c r="L143" s="2">
        <v>0.07</v>
      </c>
      <c r="M143" s="2">
        <v>1.81</v>
      </c>
      <c r="N143" s="2">
        <v>1.88</v>
      </c>
      <c r="O143" s="291"/>
      <c r="P143" s="2" t="s">
        <v>667</v>
      </c>
      <c r="Q143" s="2">
        <v>1.4</v>
      </c>
      <c r="R143" s="2">
        <v>27.8</v>
      </c>
      <c r="S143" s="3">
        <v>61.6</v>
      </c>
    </row>
    <row r="144" spans="2:19" ht="15" customHeight="1">
      <c r="B144" s="390"/>
      <c r="C144" s="381"/>
      <c r="D144" s="28" t="s">
        <v>48</v>
      </c>
      <c r="E144" s="10">
        <v>1</v>
      </c>
      <c r="F144" s="2">
        <v>0</v>
      </c>
      <c r="G144" s="2">
        <v>2</v>
      </c>
      <c r="H144" s="2">
        <v>2</v>
      </c>
      <c r="I144" s="2">
        <v>56</v>
      </c>
      <c r="J144" s="2">
        <v>10</v>
      </c>
      <c r="K144" s="2">
        <v>12</v>
      </c>
      <c r="L144" s="2">
        <v>0.08</v>
      </c>
      <c r="M144" s="2">
        <v>1.8</v>
      </c>
      <c r="N144" s="2">
        <v>1.88</v>
      </c>
      <c r="O144" s="291"/>
      <c r="P144" s="2" t="s">
        <v>668</v>
      </c>
      <c r="Q144" s="2">
        <v>2.1</v>
      </c>
      <c r="R144" s="2">
        <v>26.9</v>
      </c>
      <c r="S144" s="3">
        <v>66.2</v>
      </c>
    </row>
    <row r="145" spans="2:19" ht="15" customHeight="1">
      <c r="B145" s="390"/>
      <c r="C145" s="381"/>
      <c r="D145" s="28" t="s">
        <v>49</v>
      </c>
      <c r="E145" s="10">
        <v>1</v>
      </c>
      <c r="F145" s="2">
        <v>0</v>
      </c>
      <c r="G145" s="2">
        <v>3</v>
      </c>
      <c r="H145" s="2">
        <v>3</v>
      </c>
      <c r="I145" s="2">
        <v>56</v>
      </c>
      <c r="J145" s="2">
        <v>22</v>
      </c>
      <c r="K145" s="2">
        <v>10</v>
      </c>
      <c r="L145" s="2">
        <v>0.09</v>
      </c>
      <c r="M145" s="2">
        <v>1.8</v>
      </c>
      <c r="N145" s="2">
        <v>1.89</v>
      </c>
      <c r="O145" s="291"/>
      <c r="P145" s="2" t="s">
        <v>668</v>
      </c>
      <c r="Q145" s="2">
        <v>2.3</v>
      </c>
      <c r="R145" s="2">
        <v>25.9</v>
      </c>
      <c r="S145" s="3">
        <v>73.3</v>
      </c>
    </row>
    <row r="146" spans="2:19" ht="15" customHeight="1">
      <c r="B146" s="390"/>
      <c r="C146" s="381"/>
      <c r="D146" s="28" t="s">
        <v>50</v>
      </c>
      <c r="E146" s="10">
        <v>1</v>
      </c>
      <c r="F146" s="2">
        <v>1</v>
      </c>
      <c r="G146" s="2">
        <v>3</v>
      </c>
      <c r="H146" s="2">
        <v>4</v>
      </c>
      <c r="I146" s="2">
        <v>53</v>
      </c>
      <c r="J146" s="2">
        <v>21</v>
      </c>
      <c r="K146" s="2">
        <v>12</v>
      </c>
      <c r="L146" s="2">
        <v>0.07</v>
      </c>
      <c r="M146" s="2">
        <v>1.81</v>
      </c>
      <c r="N146" s="2">
        <v>1.88</v>
      </c>
      <c r="O146" s="291"/>
      <c r="P146" s="2" t="s">
        <v>667</v>
      </c>
      <c r="Q146" s="2">
        <v>1.2</v>
      </c>
      <c r="R146" s="2">
        <v>25.4</v>
      </c>
      <c r="S146" s="3">
        <v>77</v>
      </c>
    </row>
    <row r="147" spans="2:19" ht="15" customHeight="1">
      <c r="B147" s="390"/>
      <c r="C147" s="381"/>
      <c r="D147" s="28" t="s">
        <v>51</v>
      </c>
      <c r="E147" s="10">
        <v>1</v>
      </c>
      <c r="F147" s="2">
        <v>1</v>
      </c>
      <c r="G147" s="2">
        <v>5</v>
      </c>
      <c r="H147" s="2">
        <v>6</v>
      </c>
      <c r="I147" s="2">
        <v>48</v>
      </c>
      <c r="J147" s="2">
        <v>25</v>
      </c>
      <c r="K147" s="2">
        <v>13</v>
      </c>
      <c r="L147" s="2">
        <v>0.1</v>
      </c>
      <c r="M147" s="2">
        <v>1.81</v>
      </c>
      <c r="N147" s="2">
        <v>1.91</v>
      </c>
      <c r="O147" s="291"/>
      <c r="P147" s="2" t="s">
        <v>659</v>
      </c>
      <c r="Q147" s="2">
        <v>0.4</v>
      </c>
      <c r="R147" s="2">
        <v>25.1</v>
      </c>
      <c r="S147" s="3">
        <v>79.1</v>
      </c>
    </row>
    <row r="148" spans="2:19" ht="15" customHeight="1">
      <c r="B148" s="390"/>
      <c r="C148" s="381"/>
      <c r="D148" s="28" t="s">
        <v>52</v>
      </c>
      <c r="E148" s="10">
        <v>1</v>
      </c>
      <c r="F148" s="2">
        <v>1</v>
      </c>
      <c r="G148" s="2">
        <v>8</v>
      </c>
      <c r="H148" s="2">
        <v>9</v>
      </c>
      <c r="I148" s="2">
        <v>41</v>
      </c>
      <c r="J148" s="2">
        <v>36</v>
      </c>
      <c r="K148" s="2">
        <v>17</v>
      </c>
      <c r="L148" s="2">
        <v>0.12</v>
      </c>
      <c r="M148" s="2">
        <v>1.85</v>
      </c>
      <c r="N148" s="2">
        <v>1.97</v>
      </c>
      <c r="O148" s="291"/>
      <c r="P148" s="2" t="s">
        <v>659</v>
      </c>
      <c r="Q148" s="2">
        <v>0.1</v>
      </c>
      <c r="R148" s="2">
        <v>25.2</v>
      </c>
      <c r="S148" s="3">
        <v>75.7</v>
      </c>
    </row>
    <row r="149" spans="2:19" ht="15" customHeight="1">
      <c r="B149" s="390"/>
      <c r="C149" s="381"/>
      <c r="D149" s="28" t="s">
        <v>53</v>
      </c>
      <c r="E149" s="10">
        <v>1</v>
      </c>
      <c r="F149" s="2">
        <v>2</v>
      </c>
      <c r="G149" s="2">
        <v>10</v>
      </c>
      <c r="H149" s="2">
        <v>12</v>
      </c>
      <c r="I149" s="2">
        <v>34</v>
      </c>
      <c r="J149" s="2">
        <v>27</v>
      </c>
      <c r="K149" s="2">
        <v>17</v>
      </c>
      <c r="L149" s="2">
        <v>0.09</v>
      </c>
      <c r="M149" s="2">
        <v>1.88</v>
      </c>
      <c r="N149" s="2">
        <v>1.97</v>
      </c>
      <c r="O149" s="291"/>
      <c r="P149" s="2" t="s">
        <v>659</v>
      </c>
      <c r="Q149" s="2">
        <v>0.1</v>
      </c>
      <c r="R149" s="2">
        <v>25</v>
      </c>
      <c r="S149" s="3">
        <v>78</v>
      </c>
    </row>
    <row r="150" spans="2:19" ht="15" customHeight="1">
      <c r="B150" s="390"/>
      <c r="C150" s="382"/>
      <c r="D150" s="28" t="s">
        <v>54</v>
      </c>
      <c r="E150" s="10">
        <v>0</v>
      </c>
      <c r="F150" s="2">
        <v>2</v>
      </c>
      <c r="G150" s="2">
        <v>12</v>
      </c>
      <c r="H150" s="2">
        <v>14</v>
      </c>
      <c r="I150" s="2">
        <v>25</v>
      </c>
      <c r="J150" s="2">
        <v>18</v>
      </c>
      <c r="K150" s="2">
        <v>15</v>
      </c>
      <c r="L150" s="2">
        <v>0.1</v>
      </c>
      <c r="M150" s="2">
        <v>1.89</v>
      </c>
      <c r="N150" s="2">
        <v>1.99</v>
      </c>
      <c r="O150" s="291"/>
      <c r="P150" s="2" t="s">
        <v>670</v>
      </c>
      <c r="Q150" s="2">
        <v>0.5</v>
      </c>
      <c r="R150" s="2">
        <v>24.4</v>
      </c>
      <c r="S150" s="3">
        <v>79.6</v>
      </c>
    </row>
    <row r="151" spans="2:19" ht="15" customHeight="1">
      <c r="B151" s="390"/>
      <c r="C151" s="380">
        <v>41849</v>
      </c>
      <c r="D151" s="28" t="s">
        <v>31</v>
      </c>
      <c r="E151" s="10">
        <v>0</v>
      </c>
      <c r="F151" s="2">
        <v>2</v>
      </c>
      <c r="G151" s="2">
        <v>11</v>
      </c>
      <c r="H151" s="2">
        <v>13</v>
      </c>
      <c r="I151" s="2">
        <v>26</v>
      </c>
      <c r="J151" s="2">
        <v>18</v>
      </c>
      <c r="K151" s="2">
        <v>17</v>
      </c>
      <c r="L151" s="2">
        <v>0.12</v>
      </c>
      <c r="M151" s="2">
        <v>1.87</v>
      </c>
      <c r="N151" s="2">
        <v>1.99</v>
      </c>
      <c r="O151" s="291"/>
      <c r="P151" s="2" t="s">
        <v>659</v>
      </c>
      <c r="Q151" s="2">
        <v>0.3</v>
      </c>
      <c r="R151" s="2">
        <v>24.4</v>
      </c>
      <c r="S151" s="3">
        <v>80.9</v>
      </c>
    </row>
    <row r="152" spans="2:19" ht="15" customHeight="1">
      <c r="B152" s="390"/>
      <c r="C152" s="381"/>
      <c r="D152" s="28" t="s">
        <v>32</v>
      </c>
      <c r="E152" s="10">
        <v>0</v>
      </c>
      <c r="F152" s="2">
        <v>2</v>
      </c>
      <c r="G152" s="2">
        <v>10</v>
      </c>
      <c r="H152" s="2">
        <v>12</v>
      </c>
      <c r="I152" s="2">
        <v>24</v>
      </c>
      <c r="J152" s="2">
        <v>21</v>
      </c>
      <c r="K152" s="2">
        <v>15</v>
      </c>
      <c r="L152" s="2">
        <v>0.1</v>
      </c>
      <c r="M152" s="2">
        <v>1.84</v>
      </c>
      <c r="N152" s="2">
        <v>1.94</v>
      </c>
      <c r="O152" s="291"/>
      <c r="P152" s="2" t="s">
        <v>659</v>
      </c>
      <c r="Q152" s="2">
        <v>0.3</v>
      </c>
      <c r="R152" s="2">
        <v>24</v>
      </c>
      <c r="S152" s="3">
        <v>80</v>
      </c>
    </row>
    <row r="153" spans="2:19" ht="15" customHeight="1">
      <c r="B153" s="390"/>
      <c r="C153" s="381"/>
      <c r="D153" s="28" t="s">
        <v>33</v>
      </c>
      <c r="E153" s="10">
        <v>0</v>
      </c>
      <c r="F153" s="2">
        <v>2</v>
      </c>
      <c r="G153" s="2">
        <v>11</v>
      </c>
      <c r="H153" s="2">
        <v>13</v>
      </c>
      <c r="I153" s="2">
        <v>19</v>
      </c>
      <c r="J153" s="2">
        <v>16</v>
      </c>
      <c r="K153" s="2">
        <v>16</v>
      </c>
      <c r="L153" s="2">
        <v>0.08</v>
      </c>
      <c r="M153" s="2">
        <v>1.82</v>
      </c>
      <c r="N153" s="2">
        <v>1.9</v>
      </c>
      <c r="O153" s="291"/>
      <c r="P153" s="2" t="s">
        <v>659</v>
      </c>
      <c r="Q153" s="2">
        <v>0.1</v>
      </c>
      <c r="R153" s="2">
        <v>23.7</v>
      </c>
      <c r="S153" s="3">
        <v>78.1</v>
      </c>
    </row>
    <row r="154" spans="2:19" ht="15" customHeight="1">
      <c r="B154" s="390"/>
      <c r="C154" s="381"/>
      <c r="D154" s="28" t="s">
        <v>34</v>
      </c>
      <c r="E154" s="10">
        <v>0</v>
      </c>
      <c r="F154" s="2">
        <v>2</v>
      </c>
      <c r="G154" s="2">
        <v>11</v>
      </c>
      <c r="H154" s="2">
        <v>13</v>
      </c>
      <c r="I154" s="2">
        <v>20</v>
      </c>
      <c r="J154" s="2">
        <v>22</v>
      </c>
      <c r="K154" s="2">
        <v>11</v>
      </c>
      <c r="L154" s="2">
        <v>0.1</v>
      </c>
      <c r="M154" s="2">
        <v>1.83</v>
      </c>
      <c r="N154" s="2">
        <v>1.93</v>
      </c>
      <c r="O154" s="291"/>
      <c r="P154" s="2" t="s">
        <v>659</v>
      </c>
      <c r="Q154" s="2">
        <v>0.4</v>
      </c>
      <c r="R154" s="2">
        <v>23.6</v>
      </c>
      <c r="S154" s="3">
        <v>78.5</v>
      </c>
    </row>
    <row r="155" spans="2:19" ht="15" customHeight="1">
      <c r="B155" s="390"/>
      <c r="C155" s="381"/>
      <c r="D155" s="28" t="s">
        <v>35</v>
      </c>
      <c r="E155" s="10">
        <v>0</v>
      </c>
      <c r="F155" s="2">
        <v>2</v>
      </c>
      <c r="G155" s="2">
        <v>10</v>
      </c>
      <c r="H155" s="2">
        <v>12</v>
      </c>
      <c r="I155" s="2">
        <v>21</v>
      </c>
      <c r="J155" s="2">
        <v>19</v>
      </c>
      <c r="K155" s="2">
        <v>17</v>
      </c>
      <c r="L155" s="2">
        <v>0.07</v>
      </c>
      <c r="M155" s="2">
        <v>1.84</v>
      </c>
      <c r="N155" s="2">
        <v>1.91</v>
      </c>
      <c r="O155" s="291"/>
      <c r="P155" s="2" t="s">
        <v>659</v>
      </c>
      <c r="Q155" s="2">
        <v>0</v>
      </c>
      <c r="R155" s="2">
        <v>23.3</v>
      </c>
      <c r="S155" s="3">
        <v>77.9</v>
      </c>
    </row>
    <row r="156" spans="2:19" ht="15" customHeight="1">
      <c r="B156" s="390"/>
      <c r="C156" s="381"/>
      <c r="D156" s="28" t="s">
        <v>36</v>
      </c>
      <c r="E156" s="10">
        <v>0</v>
      </c>
      <c r="F156" s="2">
        <v>2</v>
      </c>
      <c r="G156" s="2">
        <v>10</v>
      </c>
      <c r="H156" s="2">
        <v>12</v>
      </c>
      <c r="I156" s="2">
        <v>22</v>
      </c>
      <c r="J156" s="2">
        <v>22</v>
      </c>
      <c r="K156" s="2">
        <v>13</v>
      </c>
      <c r="L156" s="2">
        <v>0.08</v>
      </c>
      <c r="M156" s="2">
        <v>1.83</v>
      </c>
      <c r="N156" s="2">
        <v>1.91</v>
      </c>
      <c r="O156" s="291"/>
      <c r="P156" s="2" t="s">
        <v>659</v>
      </c>
      <c r="Q156" s="2">
        <v>0.3</v>
      </c>
      <c r="R156" s="2">
        <v>24</v>
      </c>
      <c r="S156" s="3">
        <v>75.9</v>
      </c>
    </row>
    <row r="157" spans="2:19" ht="15" customHeight="1">
      <c r="B157" s="390"/>
      <c r="C157" s="381"/>
      <c r="D157" s="28" t="s">
        <v>37</v>
      </c>
      <c r="E157" s="10">
        <v>0</v>
      </c>
      <c r="F157" s="2">
        <v>3</v>
      </c>
      <c r="G157" s="2">
        <v>8</v>
      </c>
      <c r="H157" s="2">
        <v>11</v>
      </c>
      <c r="I157" s="2">
        <v>27</v>
      </c>
      <c r="J157" s="2">
        <v>11</v>
      </c>
      <c r="K157" s="2">
        <v>17</v>
      </c>
      <c r="L157" s="2">
        <v>0.08</v>
      </c>
      <c r="M157" s="2">
        <v>1.84</v>
      </c>
      <c r="N157" s="2">
        <v>1.92</v>
      </c>
      <c r="O157" s="291"/>
      <c r="P157" s="2" t="s">
        <v>659</v>
      </c>
      <c r="Q157" s="2">
        <v>0.4</v>
      </c>
      <c r="R157" s="2">
        <v>26.2</v>
      </c>
      <c r="S157" s="3">
        <v>68.6</v>
      </c>
    </row>
    <row r="158" spans="2:19" ht="15" customHeight="1">
      <c r="B158" s="390"/>
      <c r="C158" s="381"/>
      <c r="D158" s="28" t="s">
        <v>38</v>
      </c>
      <c r="E158" s="10">
        <v>2</v>
      </c>
      <c r="F158" s="2">
        <v>2</v>
      </c>
      <c r="G158" s="2">
        <v>5</v>
      </c>
      <c r="H158" s="2">
        <v>7</v>
      </c>
      <c r="I158" s="2">
        <v>38</v>
      </c>
      <c r="J158" s="2">
        <v>23</v>
      </c>
      <c r="K158" s="2">
        <v>18</v>
      </c>
      <c r="L158" s="2">
        <v>0.07</v>
      </c>
      <c r="M158" s="2">
        <v>1.82</v>
      </c>
      <c r="N158" s="2">
        <v>1.89</v>
      </c>
      <c r="O158" s="291"/>
      <c r="P158" s="2" t="s">
        <v>672</v>
      </c>
      <c r="Q158" s="2">
        <v>0.8</v>
      </c>
      <c r="R158" s="2">
        <v>27.4</v>
      </c>
      <c r="S158" s="3">
        <v>63</v>
      </c>
    </row>
    <row r="159" spans="2:19" ht="15" customHeight="1">
      <c r="B159" s="390"/>
      <c r="C159" s="381"/>
      <c r="D159" s="28" t="s">
        <v>39</v>
      </c>
      <c r="E159" s="10">
        <v>3</v>
      </c>
      <c r="F159" s="2">
        <v>1</v>
      </c>
      <c r="G159" s="2">
        <v>4</v>
      </c>
      <c r="H159" s="2">
        <v>5</v>
      </c>
      <c r="I159" s="2">
        <v>48</v>
      </c>
      <c r="J159" s="2">
        <v>24</v>
      </c>
      <c r="K159" s="2">
        <v>16</v>
      </c>
      <c r="L159" s="2">
        <v>0.09</v>
      </c>
      <c r="M159" s="2">
        <v>1.81</v>
      </c>
      <c r="N159" s="2">
        <v>1.9</v>
      </c>
      <c r="O159" s="291"/>
      <c r="P159" s="2" t="s">
        <v>670</v>
      </c>
      <c r="Q159" s="2">
        <v>1.4</v>
      </c>
      <c r="R159" s="2">
        <v>28.9</v>
      </c>
      <c r="S159" s="3">
        <v>59.4</v>
      </c>
    </row>
    <row r="160" spans="2:19" ht="15" customHeight="1" thickBot="1">
      <c r="B160" s="390"/>
      <c r="C160" s="381"/>
      <c r="D160" s="31" t="s">
        <v>40</v>
      </c>
      <c r="E160" s="23">
        <v>3</v>
      </c>
      <c r="F160" s="20">
        <v>1</v>
      </c>
      <c r="G160" s="20">
        <v>3</v>
      </c>
      <c r="H160" s="20">
        <v>4</v>
      </c>
      <c r="I160" s="20">
        <v>55</v>
      </c>
      <c r="J160" s="20">
        <v>18</v>
      </c>
      <c r="K160" s="20">
        <v>15</v>
      </c>
      <c r="L160" s="20">
        <v>0.08</v>
      </c>
      <c r="M160" s="20">
        <v>1.81</v>
      </c>
      <c r="N160" s="20">
        <v>1.89</v>
      </c>
      <c r="O160" s="292"/>
      <c r="P160" s="20" t="s">
        <v>668</v>
      </c>
      <c r="Q160" s="20">
        <v>1.9</v>
      </c>
      <c r="R160" s="20">
        <v>28.5</v>
      </c>
      <c r="S160" s="21">
        <v>58</v>
      </c>
    </row>
    <row r="161" spans="2:19" ht="15" customHeight="1">
      <c r="B161" s="390" t="s">
        <v>66</v>
      </c>
      <c r="C161" s="381"/>
      <c r="D161" s="27" t="s">
        <v>41</v>
      </c>
      <c r="E161" s="11">
        <v>4</v>
      </c>
      <c r="F161" s="6">
        <v>1</v>
      </c>
      <c r="G161" s="6">
        <v>3</v>
      </c>
      <c r="H161" s="6">
        <v>4</v>
      </c>
      <c r="I161" s="6">
        <v>57</v>
      </c>
      <c r="J161" s="6">
        <v>19</v>
      </c>
      <c r="K161" s="6">
        <v>16</v>
      </c>
      <c r="L161" s="6">
        <v>0.08</v>
      </c>
      <c r="M161" s="6">
        <v>1.81</v>
      </c>
      <c r="N161" s="6">
        <v>1.89</v>
      </c>
      <c r="O161" s="293"/>
      <c r="P161" s="6" t="s">
        <v>668</v>
      </c>
      <c r="Q161" s="6">
        <v>2.6</v>
      </c>
      <c r="R161" s="6">
        <v>30</v>
      </c>
      <c r="S161" s="7">
        <v>56.4</v>
      </c>
    </row>
    <row r="162" spans="2:19" ht="15" customHeight="1">
      <c r="B162" s="390"/>
      <c r="C162" s="381"/>
      <c r="D162" s="28" t="s">
        <v>42</v>
      </c>
      <c r="E162" s="10">
        <v>5</v>
      </c>
      <c r="F162" s="2">
        <v>1</v>
      </c>
      <c r="G162" s="2">
        <v>2</v>
      </c>
      <c r="H162" s="2">
        <v>3</v>
      </c>
      <c r="I162" s="2">
        <v>56</v>
      </c>
      <c r="J162" s="2">
        <v>24</v>
      </c>
      <c r="K162" s="2">
        <v>21</v>
      </c>
      <c r="L162" s="2">
        <v>0.08</v>
      </c>
      <c r="M162" s="2">
        <v>1.8</v>
      </c>
      <c r="N162" s="2">
        <v>1.88</v>
      </c>
      <c r="O162" s="291"/>
      <c r="P162" s="2" t="s">
        <v>668</v>
      </c>
      <c r="Q162" s="2">
        <v>3.4</v>
      </c>
      <c r="R162" s="2">
        <v>29.7</v>
      </c>
      <c r="S162" s="3">
        <v>59.5</v>
      </c>
    </row>
    <row r="163" spans="2:19" ht="15" customHeight="1">
      <c r="B163" s="390"/>
      <c r="C163" s="381"/>
      <c r="D163" s="28" t="s">
        <v>43</v>
      </c>
      <c r="E163" s="10">
        <v>4</v>
      </c>
      <c r="F163" s="2">
        <v>1</v>
      </c>
      <c r="G163" s="2">
        <v>2</v>
      </c>
      <c r="H163" s="2">
        <v>3</v>
      </c>
      <c r="I163" s="2">
        <v>52</v>
      </c>
      <c r="J163" s="2">
        <v>28</v>
      </c>
      <c r="K163" s="2">
        <v>19</v>
      </c>
      <c r="L163" s="2">
        <v>0.08</v>
      </c>
      <c r="M163" s="2">
        <v>1.8</v>
      </c>
      <c r="N163" s="2">
        <v>1.88</v>
      </c>
      <c r="O163" s="291"/>
      <c r="P163" s="2" t="s">
        <v>668</v>
      </c>
      <c r="Q163" s="2">
        <v>3.3</v>
      </c>
      <c r="R163" s="2">
        <v>30.7</v>
      </c>
      <c r="S163" s="3">
        <v>56.5</v>
      </c>
    </row>
    <row r="164" spans="2:19" ht="15" customHeight="1">
      <c r="B164" s="390"/>
      <c r="C164" s="381"/>
      <c r="D164" s="28" t="s">
        <v>44</v>
      </c>
      <c r="E164" s="10">
        <v>7</v>
      </c>
      <c r="F164" s="2">
        <v>1</v>
      </c>
      <c r="G164" s="2">
        <v>2</v>
      </c>
      <c r="H164" s="2">
        <v>3</v>
      </c>
      <c r="I164" s="2">
        <v>52</v>
      </c>
      <c r="J164" s="2">
        <v>36</v>
      </c>
      <c r="K164" s="2">
        <v>23</v>
      </c>
      <c r="L164" s="2">
        <v>0.04</v>
      </c>
      <c r="M164" s="2">
        <v>1.8</v>
      </c>
      <c r="N164" s="2">
        <v>1.84</v>
      </c>
      <c r="O164" s="291"/>
      <c r="P164" s="2" t="s">
        <v>668</v>
      </c>
      <c r="Q164" s="2">
        <v>3.3</v>
      </c>
      <c r="R164" s="2">
        <v>29.9</v>
      </c>
      <c r="S164" s="3">
        <v>54.8</v>
      </c>
    </row>
    <row r="165" spans="2:19" ht="15" customHeight="1">
      <c r="B165" s="390"/>
      <c r="C165" s="381"/>
      <c r="D165" s="28" t="s">
        <v>45</v>
      </c>
      <c r="E165" s="10">
        <v>13</v>
      </c>
      <c r="F165" s="2">
        <v>1</v>
      </c>
      <c r="G165" s="2">
        <v>2</v>
      </c>
      <c r="H165" s="2">
        <v>3</v>
      </c>
      <c r="I165" s="2">
        <v>51</v>
      </c>
      <c r="J165" s="2">
        <v>45</v>
      </c>
      <c r="K165" s="2">
        <v>24</v>
      </c>
      <c r="L165" s="2">
        <v>0.09</v>
      </c>
      <c r="M165" s="2">
        <v>1.8</v>
      </c>
      <c r="N165" s="2">
        <v>1.89</v>
      </c>
      <c r="O165" s="291"/>
      <c r="P165" s="2" t="s">
        <v>668</v>
      </c>
      <c r="Q165" s="2">
        <v>3.2</v>
      </c>
      <c r="R165" s="2">
        <v>29.6</v>
      </c>
      <c r="S165" s="3">
        <v>53.8</v>
      </c>
    </row>
    <row r="166" spans="2:19" ht="15" customHeight="1">
      <c r="B166" s="390"/>
      <c r="C166" s="381"/>
      <c r="D166" s="28" t="s">
        <v>46</v>
      </c>
      <c r="E166" s="10">
        <v>5</v>
      </c>
      <c r="F166" s="2">
        <v>1</v>
      </c>
      <c r="G166" s="2">
        <v>2</v>
      </c>
      <c r="H166" s="2">
        <v>3</v>
      </c>
      <c r="I166" s="2">
        <v>50</v>
      </c>
      <c r="J166" s="2">
        <v>33</v>
      </c>
      <c r="K166" s="2">
        <v>16</v>
      </c>
      <c r="L166" s="2">
        <v>0.08</v>
      </c>
      <c r="M166" s="2">
        <v>1.81</v>
      </c>
      <c r="N166" s="2">
        <v>1.89</v>
      </c>
      <c r="O166" s="291"/>
      <c r="P166" s="2" t="s">
        <v>668</v>
      </c>
      <c r="Q166" s="2">
        <v>3.4</v>
      </c>
      <c r="R166" s="2">
        <v>28.9</v>
      </c>
      <c r="S166" s="3">
        <v>54.7</v>
      </c>
    </row>
    <row r="167" spans="2:19" ht="15" customHeight="1">
      <c r="B167" s="390"/>
      <c r="C167" s="381"/>
      <c r="D167" s="28" t="s">
        <v>47</v>
      </c>
      <c r="E167" s="10">
        <v>1</v>
      </c>
      <c r="F167" s="2">
        <v>1</v>
      </c>
      <c r="G167" s="2">
        <v>2</v>
      </c>
      <c r="H167" s="2">
        <v>3</v>
      </c>
      <c r="I167" s="2">
        <v>47</v>
      </c>
      <c r="J167" s="2">
        <v>26</v>
      </c>
      <c r="K167" s="2">
        <v>18</v>
      </c>
      <c r="L167" s="2">
        <v>0.07</v>
      </c>
      <c r="M167" s="2">
        <v>1.8</v>
      </c>
      <c r="N167" s="2">
        <v>1.87</v>
      </c>
      <c r="O167" s="291"/>
      <c r="P167" s="2" t="s">
        <v>667</v>
      </c>
      <c r="Q167" s="2">
        <v>2</v>
      </c>
      <c r="R167" s="2">
        <v>28.3</v>
      </c>
      <c r="S167" s="3">
        <v>57.8</v>
      </c>
    </row>
    <row r="168" spans="2:19" ht="15" customHeight="1">
      <c r="B168" s="390"/>
      <c r="C168" s="381"/>
      <c r="D168" s="28" t="s">
        <v>48</v>
      </c>
      <c r="E168" s="10">
        <v>1</v>
      </c>
      <c r="F168" s="2">
        <v>1</v>
      </c>
      <c r="G168" s="2">
        <v>2</v>
      </c>
      <c r="H168" s="2">
        <v>3</v>
      </c>
      <c r="I168" s="2">
        <v>44</v>
      </c>
      <c r="J168" s="2">
        <v>26</v>
      </c>
      <c r="K168" s="2">
        <v>14</v>
      </c>
      <c r="L168" s="2">
        <v>0.1</v>
      </c>
      <c r="M168" s="2">
        <v>1.82</v>
      </c>
      <c r="N168" s="2">
        <v>1.92</v>
      </c>
      <c r="O168" s="291"/>
      <c r="P168" s="2" t="s">
        <v>668</v>
      </c>
      <c r="Q168" s="2">
        <v>2.3</v>
      </c>
      <c r="R168" s="2">
        <v>27.6</v>
      </c>
      <c r="S168" s="3">
        <v>61.8</v>
      </c>
    </row>
    <row r="169" spans="2:19" ht="15" customHeight="1">
      <c r="B169" s="390"/>
      <c r="C169" s="381"/>
      <c r="D169" s="28" t="s">
        <v>49</v>
      </c>
      <c r="E169" s="10">
        <v>0</v>
      </c>
      <c r="F169" s="2">
        <v>0</v>
      </c>
      <c r="G169" s="2">
        <v>2</v>
      </c>
      <c r="H169" s="2">
        <v>2</v>
      </c>
      <c r="I169" s="2">
        <v>42</v>
      </c>
      <c r="J169" s="2">
        <v>28</v>
      </c>
      <c r="K169" s="2">
        <v>14</v>
      </c>
      <c r="L169" s="2">
        <v>0.09</v>
      </c>
      <c r="M169" s="2">
        <v>1.83</v>
      </c>
      <c r="N169" s="2">
        <v>1.92</v>
      </c>
      <c r="O169" s="291"/>
      <c r="P169" s="2" t="s">
        <v>666</v>
      </c>
      <c r="Q169" s="2">
        <v>1.7</v>
      </c>
      <c r="R169" s="2">
        <v>26.4</v>
      </c>
      <c r="S169" s="3">
        <v>67.7</v>
      </c>
    </row>
    <row r="170" spans="2:19" ht="15" customHeight="1">
      <c r="B170" s="390"/>
      <c r="C170" s="381"/>
      <c r="D170" s="28" t="s">
        <v>50</v>
      </c>
      <c r="E170" s="10">
        <v>0</v>
      </c>
      <c r="F170" s="2">
        <v>1</v>
      </c>
      <c r="G170" s="2">
        <v>3</v>
      </c>
      <c r="H170" s="2">
        <v>4</v>
      </c>
      <c r="I170" s="2">
        <v>39</v>
      </c>
      <c r="J170" s="2">
        <v>23</v>
      </c>
      <c r="K170" s="2">
        <v>21</v>
      </c>
      <c r="L170" s="2">
        <v>0.06</v>
      </c>
      <c r="M170" s="2">
        <v>1.84</v>
      </c>
      <c r="N170" s="2">
        <v>1.9</v>
      </c>
      <c r="O170" s="291"/>
      <c r="P170" s="2" t="s">
        <v>670</v>
      </c>
      <c r="Q170" s="2">
        <v>1.2</v>
      </c>
      <c r="R170" s="2">
        <v>26.3</v>
      </c>
      <c r="S170" s="3">
        <v>69.9</v>
      </c>
    </row>
    <row r="171" spans="2:19" ht="15" customHeight="1">
      <c r="B171" s="390"/>
      <c r="C171" s="381"/>
      <c r="D171" s="28" t="s">
        <v>51</v>
      </c>
      <c r="E171" s="10">
        <v>0</v>
      </c>
      <c r="F171" s="2">
        <v>1</v>
      </c>
      <c r="G171" s="2">
        <v>7</v>
      </c>
      <c r="H171" s="2">
        <v>8</v>
      </c>
      <c r="I171" s="2">
        <v>35</v>
      </c>
      <c r="J171" s="2">
        <v>29</v>
      </c>
      <c r="K171" s="2">
        <v>14</v>
      </c>
      <c r="L171" s="2">
        <v>0.07</v>
      </c>
      <c r="M171" s="2">
        <v>1.86</v>
      </c>
      <c r="N171" s="2">
        <v>1.93</v>
      </c>
      <c r="O171" s="291"/>
      <c r="P171" s="2" t="s">
        <v>670</v>
      </c>
      <c r="Q171" s="2">
        <v>1.1</v>
      </c>
      <c r="R171" s="2">
        <v>25.3</v>
      </c>
      <c r="S171" s="3">
        <v>71.3</v>
      </c>
    </row>
    <row r="172" spans="2:19" ht="15" customHeight="1">
      <c r="B172" s="390"/>
      <c r="C172" s="381"/>
      <c r="D172" s="28" t="s">
        <v>52</v>
      </c>
      <c r="E172" s="10">
        <v>0</v>
      </c>
      <c r="F172" s="2">
        <v>1</v>
      </c>
      <c r="G172" s="2">
        <v>6</v>
      </c>
      <c r="H172" s="2">
        <v>7</v>
      </c>
      <c r="I172" s="2">
        <v>34</v>
      </c>
      <c r="J172" s="2">
        <v>25</v>
      </c>
      <c r="K172" s="2">
        <v>16</v>
      </c>
      <c r="L172" s="2">
        <v>0.08</v>
      </c>
      <c r="M172" s="2">
        <v>1.87</v>
      </c>
      <c r="N172" s="2">
        <v>1.95</v>
      </c>
      <c r="O172" s="291"/>
      <c r="P172" s="2" t="s">
        <v>670</v>
      </c>
      <c r="Q172" s="2">
        <v>1</v>
      </c>
      <c r="R172" s="2">
        <v>24.9</v>
      </c>
      <c r="S172" s="3">
        <v>73.8</v>
      </c>
    </row>
    <row r="173" spans="2:19" ht="15" customHeight="1">
      <c r="B173" s="390"/>
      <c r="C173" s="381"/>
      <c r="D173" s="28" t="s">
        <v>53</v>
      </c>
      <c r="E173" s="10">
        <v>0</v>
      </c>
      <c r="F173" s="2">
        <v>1</v>
      </c>
      <c r="G173" s="2">
        <v>8</v>
      </c>
      <c r="H173" s="2">
        <v>9</v>
      </c>
      <c r="I173" s="2">
        <v>28</v>
      </c>
      <c r="J173" s="2">
        <v>27</v>
      </c>
      <c r="K173" s="2">
        <v>16</v>
      </c>
      <c r="L173" s="2">
        <v>0.08</v>
      </c>
      <c r="M173" s="2">
        <v>1.85</v>
      </c>
      <c r="N173" s="2">
        <v>1.93</v>
      </c>
      <c r="O173" s="291"/>
      <c r="P173" s="2" t="s">
        <v>659</v>
      </c>
      <c r="Q173" s="2">
        <v>0.4</v>
      </c>
      <c r="R173" s="2">
        <v>24.9</v>
      </c>
      <c r="S173" s="3">
        <v>76.3</v>
      </c>
    </row>
    <row r="174" spans="2:19" ht="15" customHeight="1">
      <c r="B174" s="390"/>
      <c r="C174" s="382"/>
      <c r="D174" s="28" t="s">
        <v>54</v>
      </c>
      <c r="E174" s="10">
        <v>0</v>
      </c>
      <c r="F174" s="2">
        <v>1</v>
      </c>
      <c r="G174" s="2">
        <v>8</v>
      </c>
      <c r="H174" s="2">
        <v>9</v>
      </c>
      <c r="I174" s="2">
        <v>27</v>
      </c>
      <c r="J174" s="2">
        <v>28</v>
      </c>
      <c r="K174" s="2">
        <v>20</v>
      </c>
      <c r="L174" s="2">
        <v>0.07</v>
      </c>
      <c r="M174" s="2">
        <v>1.85</v>
      </c>
      <c r="N174" s="2">
        <v>1.92</v>
      </c>
      <c r="O174" s="291"/>
      <c r="P174" s="2" t="s">
        <v>672</v>
      </c>
      <c r="Q174" s="2">
        <v>0.8</v>
      </c>
      <c r="R174" s="2">
        <v>24.6</v>
      </c>
      <c r="S174" s="3">
        <v>76.4</v>
      </c>
    </row>
    <row r="175" spans="2:19" ht="15" customHeight="1">
      <c r="B175" s="390"/>
      <c r="C175" s="380">
        <v>41850</v>
      </c>
      <c r="D175" s="28" t="s">
        <v>31</v>
      </c>
      <c r="E175" s="10" t="s">
        <v>657</v>
      </c>
      <c r="F175" s="2">
        <v>1</v>
      </c>
      <c r="G175" s="2">
        <v>8</v>
      </c>
      <c r="H175" s="2">
        <v>9</v>
      </c>
      <c r="I175" s="2">
        <v>25</v>
      </c>
      <c r="J175" s="2">
        <v>22</v>
      </c>
      <c r="K175" s="2">
        <v>23</v>
      </c>
      <c r="L175" s="2" t="s">
        <v>657</v>
      </c>
      <c r="M175" s="2" t="s">
        <v>657</v>
      </c>
      <c r="N175" s="2" t="s">
        <v>657</v>
      </c>
      <c r="O175" s="291"/>
      <c r="P175" s="2" t="s">
        <v>659</v>
      </c>
      <c r="Q175" s="2">
        <v>0.1</v>
      </c>
      <c r="R175" s="2">
        <v>24.3</v>
      </c>
      <c r="S175" s="3">
        <v>74.2</v>
      </c>
    </row>
    <row r="176" spans="2:19" ht="15" customHeight="1">
      <c r="B176" s="390"/>
      <c r="C176" s="381"/>
      <c r="D176" s="28" t="s">
        <v>32</v>
      </c>
      <c r="E176" s="10">
        <v>1</v>
      </c>
      <c r="F176" s="2">
        <v>1</v>
      </c>
      <c r="G176" s="2">
        <v>9</v>
      </c>
      <c r="H176" s="2">
        <v>10</v>
      </c>
      <c r="I176" s="2">
        <v>25</v>
      </c>
      <c r="J176" s="2">
        <v>23</v>
      </c>
      <c r="K176" s="2">
        <v>22</v>
      </c>
      <c r="L176" s="2">
        <v>0.04</v>
      </c>
      <c r="M176" s="2">
        <v>1.82</v>
      </c>
      <c r="N176" s="2">
        <v>1.86</v>
      </c>
      <c r="O176" s="291"/>
      <c r="P176" s="2" t="s">
        <v>673</v>
      </c>
      <c r="Q176" s="2">
        <v>0.5</v>
      </c>
      <c r="R176" s="2">
        <v>24</v>
      </c>
      <c r="S176" s="3">
        <v>75.4</v>
      </c>
    </row>
    <row r="177" spans="2:19" ht="15" customHeight="1">
      <c r="B177" s="390"/>
      <c r="C177" s="381"/>
      <c r="D177" s="28" t="s">
        <v>33</v>
      </c>
      <c r="E177" s="10">
        <v>1</v>
      </c>
      <c r="F177" s="2">
        <v>1</v>
      </c>
      <c r="G177" s="2">
        <v>7</v>
      </c>
      <c r="H177" s="2">
        <v>8</v>
      </c>
      <c r="I177" s="2">
        <v>23</v>
      </c>
      <c r="J177" s="2">
        <v>31</v>
      </c>
      <c r="K177" s="2">
        <v>22</v>
      </c>
      <c r="L177" s="2">
        <v>0.05</v>
      </c>
      <c r="M177" s="2">
        <v>1.83</v>
      </c>
      <c r="N177" s="2">
        <v>1.88</v>
      </c>
      <c r="O177" s="291"/>
      <c r="P177" s="2" t="s">
        <v>659</v>
      </c>
      <c r="Q177" s="2">
        <v>0.4</v>
      </c>
      <c r="R177" s="2">
        <v>23.9</v>
      </c>
      <c r="S177" s="3">
        <v>74</v>
      </c>
    </row>
    <row r="178" spans="2:19" ht="15" customHeight="1">
      <c r="B178" s="390"/>
      <c r="C178" s="381"/>
      <c r="D178" s="28" t="s">
        <v>34</v>
      </c>
      <c r="E178" s="10">
        <v>1</v>
      </c>
      <c r="F178" s="2">
        <v>1</v>
      </c>
      <c r="G178" s="2">
        <v>7</v>
      </c>
      <c r="H178" s="2">
        <v>8</v>
      </c>
      <c r="I178" s="2">
        <v>20</v>
      </c>
      <c r="J178" s="2">
        <v>30</v>
      </c>
      <c r="K178" s="2">
        <v>18</v>
      </c>
      <c r="L178" s="2">
        <v>0.05</v>
      </c>
      <c r="M178" s="2">
        <v>1.83</v>
      </c>
      <c r="N178" s="2">
        <v>1.88</v>
      </c>
      <c r="O178" s="291"/>
      <c r="P178" s="2" t="s">
        <v>674</v>
      </c>
      <c r="Q178" s="2">
        <v>0.5</v>
      </c>
      <c r="R178" s="2">
        <v>23.9</v>
      </c>
      <c r="S178" s="3">
        <v>73.7</v>
      </c>
    </row>
    <row r="179" spans="2:19" ht="15" customHeight="1">
      <c r="B179" s="390"/>
      <c r="C179" s="381"/>
      <c r="D179" s="28" t="s">
        <v>35</v>
      </c>
      <c r="E179" s="10">
        <v>0</v>
      </c>
      <c r="F179" s="2">
        <v>1</v>
      </c>
      <c r="G179" s="2">
        <v>8</v>
      </c>
      <c r="H179" s="2">
        <v>9</v>
      </c>
      <c r="I179" s="2">
        <v>20</v>
      </c>
      <c r="J179" s="2">
        <v>23</v>
      </c>
      <c r="K179" s="2">
        <v>19</v>
      </c>
      <c r="L179" s="2">
        <v>0.07</v>
      </c>
      <c r="M179" s="2">
        <v>1.83</v>
      </c>
      <c r="N179" s="2">
        <v>1.9</v>
      </c>
      <c r="O179" s="291"/>
      <c r="P179" s="2" t="s">
        <v>674</v>
      </c>
      <c r="Q179" s="2">
        <v>0.5</v>
      </c>
      <c r="R179" s="2">
        <v>24.1</v>
      </c>
      <c r="S179" s="3">
        <v>73.4</v>
      </c>
    </row>
    <row r="180" spans="2:19" ht="15" customHeight="1">
      <c r="B180" s="390"/>
      <c r="C180" s="381"/>
      <c r="D180" s="28" t="s">
        <v>36</v>
      </c>
      <c r="E180" s="10">
        <v>0</v>
      </c>
      <c r="F180" s="2">
        <v>2</v>
      </c>
      <c r="G180" s="2">
        <v>7</v>
      </c>
      <c r="H180" s="2">
        <v>9</v>
      </c>
      <c r="I180" s="2">
        <v>19</v>
      </c>
      <c r="J180" s="2">
        <v>27</v>
      </c>
      <c r="K180" s="2">
        <v>23</v>
      </c>
      <c r="L180" s="2">
        <v>0.08</v>
      </c>
      <c r="M180" s="2">
        <v>1.83</v>
      </c>
      <c r="N180" s="2">
        <v>1.91</v>
      </c>
      <c r="O180" s="291"/>
      <c r="P180" s="2" t="s">
        <v>659</v>
      </c>
      <c r="Q180" s="2">
        <v>0.4</v>
      </c>
      <c r="R180" s="2">
        <v>24.2</v>
      </c>
      <c r="S180" s="3">
        <v>69.6</v>
      </c>
    </row>
    <row r="181" spans="2:19" ht="15" customHeight="1">
      <c r="B181" s="390"/>
      <c r="C181" s="381"/>
      <c r="D181" s="28" t="s">
        <v>37</v>
      </c>
      <c r="E181" s="10">
        <v>0</v>
      </c>
      <c r="F181" s="2">
        <v>2</v>
      </c>
      <c r="G181" s="2">
        <v>6</v>
      </c>
      <c r="H181" s="2">
        <v>8</v>
      </c>
      <c r="I181" s="2">
        <v>22</v>
      </c>
      <c r="J181" s="2">
        <v>26</v>
      </c>
      <c r="K181" s="2">
        <v>22</v>
      </c>
      <c r="L181" s="2">
        <v>0.06</v>
      </c>
      <c r="M181" s="2">
        <v>1.83</v>
      </c>
      <c r="N181" s="2">
        <v>1.89</v>
      </c>
      <c r="O181" s="291"/>
      <c r="P181" s="2" t="s">
        <v>672</v>
      </c>
      <c r="Q181" s="2">
        <v>0.6</v>
      </c>
      <c r="R181" s="2">
        <v>26</v>
      </c>
      <c r="S181" s="3">
        <v>64.8</v>
      </c>
    </row>
    <row r="182" spans="2:19" ht="15" customHeight="1">
      <c r="B182" s="390"/>
      <c r="C182" s="381"/>
      <c r="D182" s="28" t="s">
        <v>38</v>
      </c>
      <c r="E182" s="10">
        <v>1</v>
      </c>
      <c r="F182" s="2">
        <v>1</v>
      </c>
      <c r="G182" s="2">
        <v>4</v>
      </c>
      <c r="H182" s="2">
        <v>5</v>
      </c>
      <c r="I182" s="2">
        <v>33</v>
      </c>
      <c r="J182" s="2">
        <v>30</v>
      </c>
      <c r="K182" s="2">
        <v>20</v>
      </c>
      <c r="L182" s="2">
        <v>0.1</v>
      </c>
      <c r="M182" s="2">
        <v>1.82</v>
      </c>
      <c r="N182" s="2">
        <v>1.92</v>
      </c>
      <c r="O182" s="291"/>
      <c r="P182" s="2" t="s">
        <v>659</v>
      </c>
      <c r="Q182" s="2">
        <v>0.4</v>
      </c>
      <c r="R182" s="2">
        <v>27.5</v>
      </c>
      <c r="S182" s="3">
        <v>63.7</v>
      </c>
    </row>
    <row r="183" spans="2:19" ht="15" customHeight="1">
      <c r="B183" s="390"/>
      <c r="C183" s="381"/>
      <c r="D183" s="28" t="s">
        <v>39</v>
      </c>
      <c r="E183" s="10">
        <v>1</v>
      </c>
      <c r="F183" s="2">
        <v>1</v>
      </c>
      <c r="G183" s="2">
        <v>3</v>
      </c>
      <c r="H183" s="2">
        <v>4</v>
      </c>
      <c r="I183" s="2">
        <v>39</v>
      </c>
      <c r="J183" s="2">
        <v>29</v>
      </c>
      <c r="K183" s="2">
        <v>18</v>
      </c>
      <c r="L183" s="2">
        <v>0.06</v>
      </c>
      <c r="M183" s="2">
        <v>1.81</v>
      </c>
      <c r="N183" s="2">
        <v>1.87</v>
      </c>
      <c r="O183" s="291"/>
      <c r="P183" s="2" t="s">
        <v>670</v>
      </c>
      <c r="Q183" s="2">
        <v>1.3</v>
      </c>
      <c r="R183" s="2">
        <v>29</v>
      </c>
      <c r="S183" s="3">
        <v>61.1</v>
      </c>
    </row>
    <row r="184" spans="2:19" ht="15" customHeight="1" thickBot="1">
      <c r="B184" s="390"/>
      <c r="C184" s="381"/>
      <c r="D184" s="31" t="s">
        <v>40</v>
      </c>
      <c r="E184" s="23">
        <v>1</v>
      </c>
      <c r="F184" s="20">
        <v>1</v>
      </c>
      <c r="G184" s="20">
        <v>3</v>
      </c>
      <c r="H184" s="20">
        <v>4</v>
      </c>
      <c r="I184" s="20">
        <v>47</v>
      </c>
      <c r="J184" s="20">
        <v>29</v>
      </c>
      <c r="K184" s="20">
        <v>19</v>
      </c>
      <c r="L184" s="20">
        <v>0.11</v>
      </c>
      <c r="M184" s="20">
        <v>1.82</v>
      </c>
      <c r="N184" s="20">
        <v>1.93</v>
      </c>
      <c r="O184" s="292"/>
      <c r="P184" s="20" t="s">
        <v>672</v>
      </c>
      <c r="Q184" s="20">
        <v>0.5</v>
      </c>
      <c r="R184" s="20">
        <v>30.2</v>
      </c>
      <c r="S184" s="21">
        <v>59.4</v>
      </c>
    </row>
    <row r="185" spans="2:19" ht="15" customHeight="1">
      <c r="B185" s="390" t="s">
        <v>66</v>
      </c>
      <c r="C185" s="381"/>
      <c r="D185" s="27" t="s">
        <v>41</v>
      </c>
      <c r="E185" s="11">
        <v>1</v>
      </c>
      <c r="F185" s="6">
        <v>1</v>
      </c>
      <c r="G185" s="6">
        <v>3</v>
      </c>
      <c r="H185" s="6">
        <v>4</v>
      </c>
      <c r="I185" s="6">
        <v>54</v>
      </c>
      <c r="J185" s="6">
        <v>25</v>
      </c>
      <c r="K185" s="6">
        <v>22</v>
      </c>
      <c r="L185" s="6">
        <v>0.1</v>
      </c>
      <c r="M185" s="6">
        <v>1.82</v>
      </c>
      <c r="N185" s="6">
        <v>1.92</v>
      </c>
      <c r="O185" s="293"/>
      <c r="P185" s="6" t="s">
        <v>667</v>
      </c>
      <c r="Q185" s="6">
        <v>2.1</v>
      </c>
      <c r="R185" s="6">
        <v>30.6</v>
      </c>
      <c r="S185" s="7">
        <v>58.3</v>
      </c>
    </row>
    <row r="186" spans="2:19" ht="15" customHeight="1">
      <c r="B186" s="390"/>
      <c r="C186" s="381"/>
      <c r="D186" s="28" t="s">
        <v>42</v>
      </c>
      <c r="E186" s="10">
        <v>1</v>
      </c>
      <c r="F186" s="2">
        <v>1</v>
      </c>
      <c r="G186" s="2">
        <v>2</v>
      </c>
      <c r="H186" s="2">
        <v>3</v>
      </c>
      <c r="I186" s="2">
        <v>50</v>
      </c>
      <c r="J186" s="2">
        <v>24</v>
      </c>
      <c r="K186" s="2">
        <v>24</v>
      </c>
      <c r="L186" s="2">
        <v>0.12</v>
      </c>
      <c r="M186" s="2">
        <v>1.82</v>
      </c>
      <c r="N186" s="2">
        <v>1.94</v>
      </c>
      <c r="O186" s="291"/>
      <c r="P186" s="2" t="s">
        <v>668</v>
      </c>
      <c r="Q186" s="2">
        <v>2.2</v>
      </c>
      <c r="R186" s="2">
        <v>31.2</v>
      </c>
      <c r="S186" s="3">
        <v>58.7</v>
      </c>
    </row>
    <row r="187" spans="2:19" ht="15" customHeight="1">
      <c r="B187" s="390"/>
      <c r="C187" s="381"/>
      <c r="D187" s="28" t="s">
        <v>43</v>
      </c>
      <c r="E187" s="10">
        <v>2</v>
      </c>
      <c r="F187" s="2">
        <v>0</v>
      </c>
      <c r="G187" s="2">
        <v>2</v>
      </c>
      <c r="H187" s="2">
        <v>2</v>
      </c>
      <c r="I187" s="2">
        <v>42</v>
      </c>
      <c r="J187" s="2">
        <v>33</v>
      </c>
      <c r="K187" s="2">
        <v>18</v>
      </c>
      <c r="L187" s="2">
        <v>0.07</v>
      </c>
      <c r="M187" s="2">
        <v>1.8</v>
      </c>
      <c r="N187" s="2">
        <v>1.87</v>
      </c>
      <c r="O187" s="291"/>
      <c r="P187" s="2" t="s">
        <v>667</v>
      </c>
      <c r="Q187" s="2">
        <v>2.4</v>
      </c>
      <c r="R187" s="2">
        <v>30.6</v>
      </c>
      <c r="S187" s="3">
        <v>59</v>
      </c>
    </row>
    <row r="188" spans="2:19" ht="15" customHeight="1">
      <c r="B188" s="390"/>
      <c r="C188" s="381"/>
      <c r="D188" s="28" t="s">
        <v>44</v>
      </c>
      <c r="E188" s="10">
        <v>1</v>
      </c>
      <c r="F188" s="2">
        <v>1</v>
      </c>
      <c r="G188" s="2">
        <v>2</v>
      </c>
      <c r="H188" s="2">
        <v>3</v>
      </c>
      <c r="I188" s="2">
        <v>38</v>
      </c>
      <c r="J188" s="2">
        <v>31</v>
      </c>
      <c r="K188" s="2">
        <v>20</v>
      </c>
      <c r="L188" s="2">
        <v>0.11</v>
      </c>
      <c r="M188" s="2">
        <v>1.79</v>
      </c>
      <c r="N188" s="2">
        <v>1.9</v>
      </c>
      <c r="O188" s="291"/>
      <c r="P188" s="2" t="s">
        <v>668</v>
      </c>
      <c r="Q188" s="2">
        <v>3</v>
      </c>
      <c r="R188" s="2">
        <v>30.5</v>
      </c>
      <c r="S188" s="3">
        <v>57.9</v>
      </c>
    </row>
    <row r="189" spans="2:19" ht="15" customHeight="1">
      <c r="B189" s="390"/>
      <c r="C189" s="381"/>
      <c r="D189" s="28" t="s">
        <v>45</v>
      </c>
      <c r="E189" s="10">
        <v>1</v>
      </c>
      <c r="F189" s="2">
        <v>1</v>
      </c>
      <c r="G189" s="2">
        <v>2</v>
      </c>
      <c r="H189" s="2">
        <v>3</v>
      </c>
      <c r="I189" s="2">
        <v>38</v>
      </c>
      <c r="J189" s="2">
        <v>23</v>
      </c>
      <c r="K189" s="2">
        <v>18</v>
      </c>
      <c r="L189" s="2">
        <v>0.12</v>
      </c>
      <c r="M189" s="2">
        <v>1.79</v>
      </c>
      <c r="N189" s="2">
        <v>1.91</v>
      </c>
      <c r="O189" s="291"/>
      <c r="P189" s="2" t="s">
        <v>668</v>
      </c>
      <c r="Q189" s="2">
        <v>2.7</v>
      </c>
      <c r="R189" s="2">
        <v>30.3</v>
      </c>
      <c r="S189" s="3">
        <v>60.7</v>
      </c>
    </row>
    <row r="190" spans="2:19" ht="15" customHeight="1">
      <c r="B190" s="390"/>
      <c r="C190" s="381"/>
      <c r="D190" s="28" t="s">
        <v>46</v>
      </c>
      <c r="E190" s="10">
        <v>1</v>
      </c>
      <c r="F190" s="2">
        <v>1</v>
      </c>
      <c r="G190" s="2">
        <v>2</v>
      </c>
      <c r="H190" s="2">
        <v>3</v>
      </c>
      <c r="I190" s="2">
        <v>37</v>
      </c>
      <c r="J190" s="2">
        <v>25</v>
      </c>
      <c r="K190" s="2">
        <v>19</v>
      </c>
      <c r="L190" s="2">
        <v>0.14</v>
      </c>
      <c r="M190" s="2">
        <v>1.79</v>
      </c>
      <c r="N190" s="2">
        <v>1.93</v>
      </c>
      <c r="O190" s="291"/>
      <c r="P190" s="2" t="s">
        <v>668</v>
      </c>
      <c r="Q190" s="2">
        <v>2.7</v>
      </c>
      <c r="R190" s="2">
        <v>29.4</v>
      </c>
      <c r="S190" s="3">
        <v>64.4</v>
      </c>
    </row>
    <row r="191" spans="2:19" ht="15" customHeight="1">
      <c r="B191" s="390"/>
      <c r="C191" s="381"/>
      <c r="D191" s="28" t="s">
        <v>47</v>
      </c>
      <c r="E191" s="10">
        <v>1</v>
      </c>
      <c r="F191" s="2">
        <v>1</v>
      </c>
      <c r="G191" s="2">
        <v>2</v>
      </c>
      <c r="H191" s="2">
        <v>3</v>
      </c>
      <c r="I191" s="2">
        <v>37</v>
      </c>
      <c r="J191" s="2">
        <v>27</v>
      </c>
      <c r="K191" s="2">
        <v>16</v>
      </c>
      <c r="L191" s="2">
        <v>0.13</v>
      </c>
      <c r="M191" s="2">
        <v>1.79</v>
      </c>
      <c r="N191" s="2">
        <v>1.92</v>
      </c>
      <c r="O191" s="291"/>
      <c r="P191" s="2" t="s">
        <v>667</v>
      </c>
      <c r="Q191" s="2">
        <v>1.6</v>
      </c>
      <c r="R191" s="2">
        <v>28.9</v>
      </c>
      <c r="S191" s="3">
        <v>70.5</v>
      </c>
    </row>
    <row r="192" spans="2:19" ht="15" customHeight="1">
      <c r="B192" s="390"/>
      <c r="C192" s="381"/>
      <c r="D192" s="28" t="s">
        <v>48</v>
      </c>
      <c r="E192" s="10">
        <v>0</v>
      </c>
      <c r="F192" s="2">
        <v>1</v>
      </c>
      <c r="G192" s="2">
        <v>3</v>
      </c>
      <c r="H192" s="2">
        <v>4</v>
      </c>
      <c r="I192" s="2">
        <v>32</v>
      </c>
      <c r="J192" s="2">
        <v>35</v>
      </c>
      <c r="K192" s="2">
        <v>17</v>
      </c>
      <c r="L192" s="2">
        <v>0.1</v>
      </c>
      <c r="M192" s="2">
        <v>1.79</v>
      </c>
      <c r="N192" s="2">
        <v>1.89</v>
      </c>
      <c r="O192" s="291"/>
      <c r="P192" s="2" t="s">
        <v>667</v>
      </c>
      <c r="Q192" s="2">
        <v>1.2</v>
      </c>
      <c r="R192" s="2">
        <v>27.9</v>
      </c>
      <c r="S192" s="3">
        <v>71.8</v>
      </c>
    </row>
    <row r="193" spans="2:19" ht="15" customHeight="1">
      <c r="B193" s="390"/>
      <c r="C193" s="381"/>
      <c r="D193" s="28" t="s">
        <v>49</v>
      </c>
      <c r="E193" s="10">
        <v>1</v>
      </c>
      <c r="F193" s="2">
        <v>1</v>
      </c>
      <c r="G193" s="2">
        <v>3</v>
      </c>
      <c r="H193" s="2">
        <v>4</v>
      </c>
      <c r="I193" s="2">
        <v>33</v>
      </c>
      <c r="J193" s="2">
        <v>31</v>
      </c>
      <c r="K193" s="2">
        <v>16</v>
      </c>
      <c r="L193" s="2">
        <v>0.09</v>
      </c>
      <c r="M193" s="2">
        <v>1.79</v>
      </c>
      <c r="N193" s="2">
        <v>1.88</v>
      </c>
      <c r="O193" s="291"/>
      <c r="P193" s="2" t="s">
        <v>668</v>
      </c>
      <c r="Q193" s="2">
        <v>0.8</v>
      </c>
      <c r="R193" s="2">
        <v>26.8</v>
      </c>
      <c r="S193" s="3">
        <v>77.4</v>
      </c>
    </row>
    <row r="194" spans="2:19" ht="15" customHeight="1">
      <c r="B194" s="390"/>
      <c r="C194" s="381"/>
      <c r="D194" s="28" t="s">
        <v>50</v>
      </c>
      <c r="E194" s="10">
        <v>1</v>
      </c>
      <c r="F194" s="2">
        <v>1</v>
      </c>
      <c r="G194" s="2">
        <v>5</v>
      </c>
      <c r="H194" s="2">
        <v>6</v>
      </c>
      <c r="I194" s="2">
        <v>34</v>
      </c>
      <c r="J194" s="2">
        <v>39</v>
      </c>
      <c r="K194" s="2">
        <v>18</v>
      </c>
      <c r="L194" s="2">
        <v>0.06</v>
      </c>
      <c r="M194" s="2">
        <v>1.81</v>
      </c>
      <c r="N194" s="2">
        <v>1.87</v>
      </c>
      <c r="O194" s="291"/>
      <c r="P194" s="2" t="s">
        <v>666</v>
      </c>
      <c r="Q194" s="2">
        <v>0.9</v>
      </c>
      <c r="R194" s="2">
        <v>26.9</v>
      </c>
      <c r="S194" s="3">
        <v>79.7</v>
      </c>
    </row>
    <row r="195" spans="2:19" ht="15" customHeight="1">
      <c r="B195" s="390"/>
      <c r="C195" s="381"/>
      <c r="D195" s="28" t="s">
        <v>51</v>
      </c>
      <c r="E195" s="10">
        <v>1</v>
      </c>
      <c r="F195" s="2">
        <v>1</v>
      </c>
      <c r="G195" s="2">
        <v>8</v>
      </c>
      <c r="H195" s="2">
        <v>9</v>
      </c>
      <c r="I195" s="2">
        <v>27</v>
      </c>
      <c r="J195" s="2">
        <v>38</v>
      </c>
      <c r="K195" s="2">
        <v>14</v>
      </c>
      <c r="L195" s="2">
        <v>0.09</v>
      </c>
      <c r="M195" s="2">
        <v>1.83</v>
      </c>
      <c r="N195" s="2">
        <v>1.92</v>
      </c>
      <c r="O195" s="291"/>
      <c r="P195" s="2" t="s">
        <v>666</v>
      </c>
      <c r="Q195" s="2">
        <v>0.9</v>
      </c>
      <c r="R195" s="2">
        <v>26.7</v>
      </c>
      <c r="S195" s="3">
        <v>78.3</v>
      </c>
    </row>
    <row r="196" spans="2:19" ht="15" customHeight="1">
      <c r="B196" s="390"/>
      <c r="C196" s="381"/>
      <c r="D196" s="28" t="s">
        <v>52</v>
      </c>
      <c r="E196" s="10">
        <v>1</v>
      </c>
      <c r="F196" s="2">
        <v>2</v>
      </c>
      <c r="G196" s="2">
        <v>11</v>
      </c>
      <c r="H196" s="2">
        <v>13</v>
      </c>
      <c r="I196" s="2">
        <v>23</v>
      </c>
      <c r="J196" s="2">
        <v>24</v>
      </c>
      <c r="K196" s="2">
        <v>17</v>
      </c>
      <c r="L196" s="2">
        <v>0.06</v>
      </c>
      <c r="M196" s="2">
        <v>1.85</v>
      </c>
      <c r="N196" s="2">
        <v>1.91</v>
      </c>
      <c r="O196" s="291"/>
      <c r="P196" s="2" t="s">
        <v>666</v>
      </c>
      <c r="Q196" s="2">
        <v>0.8</v>
      </c>
      <c r="R196" s="2">
        <v>26.5</v>
      </c>
      <c r="S196" s="3">
        <v>78.1</v>
      </c>
    </row>
    <row r="197" spans="2:19" ht="15" customHeight="1">
      <c r="B197" s="390"/>
      <c r="C197" s="381"/>
      <c r="D197" s="28" t="s">
        <v>53</v>
      </c>
      <c r="E197" s="10">
        <v>1</v>
      </c>
      <c r="F197" s="2">
        <v>2</v>
      </c>
      <c r="G197" s="2">
        <v>10</v>
      </c>
      <c r="H197" s="2">
        <v>12</v>
      </c>
      <c r="I197" s="2">
        <v>22</v>
      </c>
      <c r="J197" s="2">
        <v>39</v>
      </c>
      <c r="K197" s="2">
        <v>19</v>
      </c>
      <c r="L197" s="2">
        <v>0.08</v>
      </c>
      <c r="M197" s="2">
        <v>1.85</v>
      </c>
      <c r="N197" s="2">
        <v>1.93</v>
      </c>
      <c r="O197" s="291"/>
      <c r="P197" s="2" t="s">
        <v>659</v>
      </c>
      <c r="Q197" s="2">
        <v>0.1</v>
      </c>
      <c r="R197" s="2">
        <v>26.4</v>
      </c>
      <c r="S197" s="3">
        <v>79.3</v>
      </c>
    </row>
    <row r="198" spans="2:19" ht="15" customHeight="1">
      <c r="B198" s="390"/>
      <c r="C198" s="382"/>
      <c r="D198" s="28" t="s">
        <v>54</v>
      </c>
      <c r="E198" s="10">
        <v>0</v>
      </c>
      <c r="F198" s="2">
        <v>2</v>
      </c>
      <c r="G198" s="2">
        <v>10</v>
      </c>
      <c r="H198" s="2">
        <v>12</v>
      </c>
      <c r="I198" s="2">
        <v>19</v>
      </c>
      <c r="J198" s="2">
        <v>18</v>
      </c>
      <c r="K198" s="2">
        <v>20</v>
      </c>
      <c r="L198" s="2">
        <v>0.06</v>
      </c>
      <c r="M198" s="2">
        <v>1.82</v>
      </c>
      <c r="N198" s="2">
        <v>1.88</v>
      </c>
      <c r="O198" s="291"/>
      <c r="P198" s="2" t="s">
        <v>659</v>
      </c>
      <c r="Q198" s="2">
        <v>0.3</v>
      </c>
      <c r="R198" s="2">
        <v>26.2</v>
      </c>
      <c r="S198" s="3">
        <v>80.1</v>
      </c>
    </row>
    <row r="199" spans="2:19" ht="15" customHeight="1">
      <c r="B199" s="390"/>
      <c r="C199" s="380">
        <v>41851</v>
      </c>
      <c r="D199" s="28" t="s">
        <v>31</v>
      </c>
      <c r="E199" s="10">
        <v>0</v>
      </c>
      <c r="F199" s="2">
        <v>2</v>
      </c>
      <c r="G199" s="2">
        <v>11</v>
      </c>
      <c r="H199" s="2">
        <v>13</v>
      </c>
      <c r="I199" s="2" t="s">
        <v>657</v>
      </c>
      <c r="J199" s="2">
        <v>40</v>
      </c>
      <c r="K199" s="2">
        <v>21</v>
      </c>
      <c r="L199" s="2">
        <v>0.07</v>
      </c>
      <c r="M199" s="2">
        <v>1.81</v>
      </c>
      <c r="N199" s="2">
        <v>1.88</v>
      </c>
      <c r="O199" s="291"/>
      <c r="P199" s="2" t="s">
        <v>659</v>
      </c>
      <c r="Q199" s="2">
        <v>0</v>
      </c>
      <c r="R199" s="2">
        <v>26.1</v>
      </c>
      <c r="S199" s="3">
        <v>79.4</v>
      </c>
    </row>
    <row r="200" spans="2:19" ht="15" customHeight="1">
      <c r="B200" s="390"/>
      <c r="C200" s="381"/>
      <c r="D200" s="28" t="s">
        <v>32</v>
      </c>
      <c r="E200" s="10">
        <v>0</v>
      </c>
      <c r="F200" s="2">
        <v>2</v>
      </c>
      <c r="G200" s="2">
        <v>12</v>
      </c>
      <c r="H200" s="2">
        <v>14</v>
      </c>
      <c r="I200" s="2">
        <v>13</v>
      </c>
      <c r="J200" s="2">
        <v>27</v>
      </c>
      <c r="K200" s="2">
        <v>19</v>
      </c>
      <c r="L200" s="2">
        <v>0.08</v>
      </c>
      <c r="M200" s="2">
        <v>1.82</v>
      </c>
      <c r="N200" s="2">
        <v>1.9</v>
      </c>
      <c r="O200" s="291"/>
      <c r="P200" s="2" t="s">
        <v>659</v>
      </c>
      <c r="Q200" s="2">
        <v>0.4</v>
      </c>
      <c r="R200" s="2">
        <v>25.9</v>
      </c>
      <c r="S200" s="3">
        <v>78.9</v>
      </c>
    </row>
    <row r="201" spans="2:19" ht="15" customHeight="1">
      <c r="B201" s="390"/>
      <c r="C201" s="381"/>
      <c r="D201" s="28" t="s">
        <v>33</v>
      </c>
      <c r="E201" s="10">
        <v>0</v>
      </c>
      <c r="F201" s="2">
        <v>2</v>
      </c>
      <c r="G201" s="2">
        <v>9</v>
      </c>
      <c r="H201" s="2">
        <v>11</v>
      </c>
      <c r="I201" s="2">
        <v>12</v>
      </c>
      <c r="J201" s="2">
        <v>36</v>
      </c>
      <c r="K201" s="2">
        <v>21</v>
      </c>
      <c r="L201" s="2">
        <v>0.05</v>
      </c>
      <c r="M201" s="2">
        <v>1.81</v>
      </c>
      <c r="N201" s="2">
        <v>1.86</v>
      </c>
      <c r="O201" s="291"/>
      <c r="P201" s="2" t="s">
        <v>659</v>
      </c>
      <c r="Q201" s="2">
        <v>0.2</v>
      </c>
      <c r="R201" s="2">
        <v>25.8</v>
      </c>
      <c r="S201" s="3">
        <v>80.2</v>
      </c>
    </row>
    <row r="202" spans="2:19" ht="15" customHeight="1">
      <c r="B202" s="390"/>
      <c r="C202" s="381"/>
      <c r="D202" s="28" t="s">
        <v>34</v>
      </c>
      <c r="E202" s="10">
        <v>0</v>
      </c>
      <c r="F202" s="2">
        <v>3</v>
      </c>
      <c r="G202" s="2">
        <v>11</v>
      </c>
      <c r="H202" s="2">
        <v>14</v>
      </c>
      <c r="I202" s="2">
        <v>7</v>
      </c>
      <c r="J202" s="2">
        <v>29</v>
      </c>
      <c r="K202" s="2">
        <v>17</v>
      </c>
      <c r="L202" s="2">
        <v>0.08</v>
      </c>
      <c r="M202" s="2">
        <v>1.83</v>
      </c>
      <c r="N202" s="2">
        <v>1.91</v>
      </c>
      <c r="O202" s="291"/>
      <c r="P202" s="2" t="s">
        <v>659</v>
      </c>
      <c r="Q202" s="2">
        <v>0</v>
      </c>
      <c r="R202" s="2">
        <v>25.6</v>
      </c>
      <c r="S202" s="3">
        <v>77.8</v>
      </c>
    </row>
    <row r="203" spans="2:19" ht="15" customHeight="1">
      <c r="B203" s="390"/>
      <c r="C203" s="381"/>
      <c r="D203" s="28" t="s">
        <v>35</v>
      </c>
      <c r="E203" s="10">
        <v>0</v>
      </c>
      <c r="F203" s="2">
        <v>7</v>
      </c>
      <c r="G203" s="2">
        <v>20</v>
      </c>
      <c r="H203" s="2">
        <v>27</v>
      </c>
      <c r="I203" s="2">
        <v>4</v>
      </c>
      <c r="J203" s="2">
        <v>26</v>
      </c>
      <c r="K203" s="2">
        <v>24</v>
      </c>
      <c r="L203" s="2">
        <v>0.07</v>
      </c>
      <c r="M203" s="2">
        <v>1.83</v>
      </c>
      <c r="N203" s="2">
        <v>1.9</v>
      </c>
      <c r="O203" s="291"/>
      <c r="P203" s="2" t="s">
        <v>665</v>
      </c>
      <c r="Q203" s="2">
        <v>1.1</v>
      </c>
      <c r="R203" s="2">
        <v>25.7</v>
      </c>
      <c r="S203" s="3">
        <v>79.7</v>
      </c>
    </row>
    <row r="204" spans="2:19" ht="15" customHeight="1">
      <c r="B204" s="390"/>
      <c r="C204" s="381"/>
      <c r="D204" s="28" t="s">
        <v>36</v>
      </c>
      <c r="E204" s="10">
        <v>0</v>
      </c>
      <c r="F204" s="2">
        <v>7</v>
      </c>
      <c r="G204" s="2">
        <v>19</v>
      </c>
      <c r="H204" s="2">
        <v>26</v>
      </c>
      <c r="I204" s="2">
        <v>6</v>
      </c>
      <c r="J204" s="2">
        <v>26</v>
      </c>
      <c r="K204" s="2">
        <v>23</v>
      </c>
      <c r="L204" s="2">
        <v>0.06</v>
      </c>
      <c r="M204" s="2">
        <v>1.83</v>
      </c>
      <c r="N204" s="2">
        <v>1.89</v>
      </c>
      <c r="O204" s="291"/>
      <c r="P204" s="2" t="s">
        <v>659</v>
      </c>
      <c r="Q204" s="2">
        <v>0</v>
      </c>
      <c r="R204" s="2">
        <v>25.7</v>
      </c>
      <c r="S204" s="3">
        <v>81.5</v>
      </c>
    </row>
    <row r="205" spans="2:19" ht="15" customHeight="1">
      <c r="B205" s="390"/>
      <c r="C205" s="381"/>
      <c r="D205" s="28" t="s">
        <v>37</v>
      </c>
      <c r="E205" s="10">
        <v>0</v>
      </c>
      <c r="F205" s="2">
        <v>5</v>
      </c>
      <c r="G205" s="2">
        <v>12</v>
      </c>
      <c r="H205" s="2">
        <v>17</v>
      </c>
      <c r="I205" s="2">
        <v>14</v>
      </c>
      <c r="J205" s="2">
        <v>26</v>
      </c>
      <c r="K205" s="2">
        <v>20</v>
      </c>
      <c r="L205" s="2">
        <v>0.08</v>
      </c>
      <c r="M205" s="2">
        <v>1.81</v>
      </c>
      <c r="N205" s="2">
        <v>1.89</v>
      </c>
      <c r="O205" s="291"/>
      <c r="P205" s="2" t="s">
        <v>661</v>
      </c>
      <c r="Q205" s="2">
        <v>0.9</v>
      </c>
      <c r="R205" s="2">
        <v>26.8</v>
      </c>
      <c r="S205" s="3">
        <v>79.2</v>
      </c>
    </row>
    <row r="206" spans="2:19" ht="15" customHeight="1">
      <c r="B206" s="390"/>
      <c r="C206" s="381"/>
      <c r="D206" s="28" t="s">
        <v>38</v>
      </c>
      <c r="E206" s="10">
        <v>0</v>
      </c>
      <c r="F206" s="2">
        <v>5</v>
      </c>
      <c r="G206" s="2">
        <v>10</v>
      </c>
      <c r="H206" s="2">
        <v>15</v>
      </c>
      <c r="I206" s="2">
        <v>18</v>
      </c>
      <c r="J206" s="2">
        <v>36</v>
      </c>
      <c r="K206" s="2">
        <v>18</v>
      </c>
      <c r="L206" s="2">
        <v>0.09</v>
      </c>
      <c r="M206" s="2">
        <v>1.8</v>
      </c>
      <c r="N206" s="2">
        <v>1.89</v>
      </c>
      <c r="O206" s="291"/>
      <c r="P206" s="2" t="s">
        <v>669</v>
      </c>
      <c r="Q206" s="2">
        <v>1.1</v>
      </c>
      <c r="R206" s="2">
        <v>28.6</v>
      </c>
      <c r="S206" s="3">
        <v>77.7</v>
      </c>
    </row>
    <row r="207" spans="2:19" ht="15" customHeight="1">
      <c r="B207" s="390"/>
      <c r="C207" s="381"/>
      <c r="D207" s="28" t="s">
        <v>39</v>
      </c>
      <c r="E207" s="10">
        <v>0</v>
      </c>
      <c r="F207" s="2">
        <v>3</v>
      </c>
      <c r="G207" s="2">
        <v>5</v>
      </c>
      <c r="H207" s="2">
        <v>8</v>
      </c>
      <c r="I207" s="2">
        <v>20</v>
      </c>
      <c r="J207" s="2">
        <v>20</v>
      </c>
      <c r="K207" s="2">
        <v>10</v>
      </c>
      <c r="L207" s="2">
        <v>0.09</v>
      </c>
      <c r="M207" s="2">
        <v>1.78</v>
      </c>
      <c r="N207" s="2">
        <v>1.87</v>
      </c>
      <c r="O207" s="291"/>
      <c r="P207" s="2" t="s">
        <v>660</v>
      </c>
      <c r="Q207" s="2">
        <v>2</v>
      </c>
      <c r="R207" s="2">
        <v>30.3</v>
      </c>
      <c r="S207" s="3">
        <v>69.1</v>
      </c>
    </row>
    <row r="208" spans="2:19" ht="15" customHeight="1" thickBot="1">
      <c r="B208" s="390"/>
      <c r="C208" s="381"/>
      <c r="D208" s="31" t="s">
        <v>40</v>
      </c>
      <c r="E208" s="23">
        <v>0</v>
      </c>
      <c r="F208" s="20">
        <v>1</v>
      </c>
      <c r="G208" s="20">
        <v>4</v>
      </c>
      <c r="H208" s="20">
        <v>5</v>
      </c>
      <c r="I208" s="20">
        <v>34</v>
      </c>
      <c r="J208" s="20">
        <v>22</v>
      </c>
      <c r="K208" s="20">
        <v>14</v>
      </c>
      <c r="L208" s="20">
        <v>0.07</v>
      </c>
      <c r="M208" s="20">
        <v>1.77</v>
      </c>
      <c r="N208" s="20">
        <v>1.84</v>
      </c>
      <c r="O208" s="292"/>
      <c r="P208" s="20" t="s">
        <v>663</v>
      </c>
      <c r="Q208" s="20">
        <v>1.6</v>
      </c>
      <c r="R208" s="20">
        <v>30.7</v>
      </c>
      <c r="S208" s="21">
        <v>67.3</v>
      </c>
    </row>
    <row r="209" spans="2:19" ht="15" customHeight="1">
      <c r="B209" s="390" t="s">
        <v>66</v>
      </c>
      <c r="C209" s="381"/>
      <c r="D209" s="27" t="s">
        <v>41</v>
      </c>
      <c r="E209" s="11">
        <v>1</v>
      </c>
      <c r="F209" s="6">
        <v>1</v>
      </c>
      <c r="G209" s="6">
        <v>4</v>
      </c>
      <c r="H209" s="6">
        <v>5</v>
      </c>
      <c r="I209" s="6">
        <v>49</v>
      </c>
      <c r="J209" s="6">
        <v>37</v>
      </c>
      <c r="K209" s="6">
        <v>20</v>
      </c>
      <c r="L209" s="6">
        <v>0.08</v>
      </c>
      <c r="M209" s="6">
        <v>1.79</v>
      </c>
      <c r="N209" s="6">
        <v>1.87</v>
      </c>
      <c r="O209" s="293"/>
      <c r="P209" s="6" t="s">
        <v>671</v>
      </c>
      <c r="Q209" s="6">
        <v>1.5</v>
      </c>
      <c r="R209" s="6">
        <v>31.4</v>
      </c>
      <c r="S209" s="7">
        <v>67</v>
      </c>
    </row>
    <row r="210" spans="2:19" ht="15" customHeight="1">
      <c r="B210" s="390"/>
      <c r="C210" s="381"/>
      <c r="D210" s="28" t="s">
        <v>42</v>
      </c>
      <c r="E210" s="10">
        <v>1</v>
      </c>
      <c r="F210" s="2">
        <v>1</v>
      </c>
      <c r="G210" s="2">
        <v>4</v>
      </c>
      <c r="H210" s="2">
        <v>5</v>
      </c>
      <c r="I210" s="2">
        <v>50</v>
      </c>
      <c r="J210" s="2">
        <v>38</v>
      </c>
      <c r="K210" s="2">
        <v>20</v>
      </c>
      <c r="L210" s="2">
        <v>0.08</v>
      </c>
      <c r="M210" s="2">
        <v>1.79</v>
      </c>
      <c r="N210" s="2">
        <v>1.87</v>
      </c>
      <c r="O210" s="291"/>
      <c r="P210" s="2" t="s">
        <v>671</v>
      </c>
      <c r="Q210" s="2">
        <v>2.4</v>
      </c>
      <c r="R210" s="2">
        <v>30.5</v>
      </c>
      <c r="S210" s="3">
        <v>69.1</v>
      </c>
    </row>
    <row r="211" spans="2:19" ht="15" customHeight="1">
      <c r="B211" s="390"/>
      <c r="C211" s="381"/>
      <c r="D211" s="28" t="s">
        <v>43</v>
      </c>
      <c r="E211" s="10">
        <v>2</v>
      </c>
      <c r="F211" s="2">
        <v>2</v>
      </c>
      <c r="G211" s="2">
        <v>5</v>
      </c>
      <c r="H211" s="2">
        <v>7</v>
      </c>
      <c r="I211" s="2">
        <v>34</v>
      </c>
      <c r="J211" s="2">
        <v>19</v>
      </c>
      <c r="K211" s="2">
        <v>12</v>
      </c>
      <c r="L211" s="2">
        <v>0.08</v>
      </c>
      <c r="M211" s="2">
        <v>1.76</v>
      </c>
      <c r="N211" s="2">
        <v>1.84</v>
      </c>
      <c r="O211" s="291"/>
      <c r="P211" s="2" t="s">
        <v>663</v>
      </c>
      <c r="Q211" s="2">
        <v>1.5</v>
      </c>
      <c r="R211" s="2">
        <v>30.6</v>
      </c>
      <c r="S211" s="3">
        <v>70.3</v>
      </c>
    </row>
    <row r="212" spans="2:19" ht="15" customHeight="1">
      <c r="B212" s="390"/>
      <c r="C212" s="381"/>
      <c r="D212" s="28" t="s">
        <v>44</v>
      </c>
      <c r="E212" s="10">
        <v>2</v>
      </c>
      <c r="F212" s="2">
        <v>3</v>
      </c>
      <c r="G212" s="2">
        <v>6</v>
      </c>
      <c r="H212" s="2">
        <v>9</v>
      </c>
      <c r="I212" s="2">
        <v>26</v>
      </c>
      <c r="J212" s="2">
        <v>21</v>
      </c>
      <c r="K212" s="2">
        <v>13</v>
      </c>
      <c r="L212" s="2">
        <v>0.1</v>
      </c>
      <c r="M212" s="2">
        <v>1.75</v>
      </c>
      <c r="N212" s="2">
        <v>1.85</v>
      </c>
      <c r="O212" s="291"/>
      <c r="P212" s="2" t="s">
        <v>671</v>
      </c>
      <c r="Q212" s="2">
        <v>2.2</v>
      </c>
      <c r="R212" s="2">
        <v>29.9</v>
      </c>
      <c r="S212" s="3">
        <v>67.7</v>
      </c>
    </row>
    <row r="213" spans="2:19" ht="15" customHeight="1">
      <c r="B213" s="390"/>
      <c r="C213" s="381"/>
      <c r="D213" s="28" t="s">
        <v>45</v>
      </c>
      <c r="E213" s="10">
        <v>1</v>
      </c>
      <c r="F213" s="2">
        <v>3</v>
      </c>
      <c r="G213" s="2">
        <v>5</v>
      </c>
      <c r="H213" s="2">
        <v>8</v>
      </c>
      <c r="I213" s="2">
        <v>19</v>
      </c>
      <c r="J213" s="2">
        <v>11</v>
      </c>
      <c r="K213" s="2">
        <v>9</v>
      </c>
      <c r="L213" s="2">
        <v>0.07</v>
      </c>
      <c r="M213" s="2">
        <v>1.73</v>
      </c>
      <c r="N213" s="2">
        <v>1.8</v>
      </c>
      <c r="O213" s="291"/>
      <c r="P213" s="2" t="s">
        <v>671</v>
      </c>
      <c r="Q213" s="2">
        <v>1.9</v>
      </c>
      <c r="R213" s="2">
        <v>30.5</v>
      </c>
      <c r="S213" s="3">
        <v>71.9</v>
      </c>
    </row>
    <row r="214" spans="2:19" ht="15" customHeight="1">
      <c r="B214" s="390"/>
      <c r="C214" s="381"/>
      <c r="D214" s="28" t="s">
        <v>46</v>
      </c>
      <c r="E214" s="10">
        <v>1</v>
      </c>
      <c r="F214" s="2">
        <v>2</v>
      </c>
      <c r="G214" s="2">
        <v>4</v>
      </c>
      <c r="H214" s="2">
        <v>6</v>
      </c>
      <c r="I214" s="2">
        <v>21</v>
      </c>
      <c r="J214" s="2">
        <v>15</v>
      </c>
      <c r="K214" s="2">
        <v>6</v>
      </c>
      <c r="L214" s="2">
        <v>0.08</v>
      </c>
      <c r="M214" s="2">
        <v>1.72</v>
      </c>
      <c r="N214" s="2">
        <v>1.8</v>
      </c>
      <c r="O214" s="291"/>
      <c r="P214" s="2" t="s">
        <v>669</v>
      </c>
      <c r="Q214" s="2">
        <v>1.4</v>
      </c>
      <c r="R214" s="2">
        <v>29.3</v>
      </c>
      <c r="S214" s="3">
        <v>73</v>
      </c>
    </row>
    <row r="215" spans="2:19" ht="15" customHeight="1">
      <c r="B215" s="390"/>
      <c r="C215" s="381"/>
      <c r="D215" s="28" t="s">
        <v>47</v>
      </c>
      <c r="E215" s="10">
        <v>1</v>
      </c>
      <c r="F215" s="2">
        <v>2</v>
      </c>
      <c r="G215" s="2">
        <v>3</v>
      </c>
      <c r="H215" s="2">
        <v>5</v>
      </c>
      <c r="I215" s="2">
        <v>23</v>
      </c>
      <c r="J215" s="2">
        <v>21</v>
      </c>
      <c r="K215" s="2">
        <v>8</v>
      </c>
      <c r="L215" s="2">
        <v>0.05</v>
      </c>
      <c r="M215" s="2">
        <v>1.72</v>
      </c>
      <c r="N215" s="2">
        <v>1.77</v>
      </c>
      <c r="O215" s="291"/>
      <c r="P215" s="2" t="s">
        <v>667</v>
      </c>
      <c r="Q215" s="2">
        <v>1.2</v>
      </c>
      <c r="R215" s="2">
        <v>28.8</v>
      </c>
      <c r="S215" s="3">
        <v>71</v>
      </c>
    </row>
    <row r="216" spans="2:19" ht="15" customHeight="1">
      <c r="B216" s="390"/>
      <c r="C216" s="381"/>
      <c r="D216" s="28" t="s">
        <v>48</v>
      </c>
      <c r="E216" s="10">
        <v>1</v>
      </c>
      <c r="F216" s="2">
        <v>1</v>
      </c>
      <c r="G216" s="2">
        <v>3</v>
      </c>
      <c r="H216" s="2">
        <v>4</v>
      </c>
      <c r="I216" s="2">
        <v>25</v>
      </c>
      <c r="J216" s="2">
        <v>22</v>
      </c>
      <c r="K216" s="2">
        <v>13</v>
      </c>
      <c r="L216" s="2">
        <v>0.06</v>
      </c>
      <c r="M216" s="2">
        <v>1.71</v>
      </c>
      <c r="N216" s="2">
        <v>1.77</v>
      </c>
      <c r="O216" s="291"/>
      <c r="P216" s="2" t="s">
        <v>663</v>
      </c>
      <c r="Q216" s="2">
        <v>0.5</v>
      </c>
      <c r="R216" s="2">
        <v>27.8</v>
      </c>
      <c r="S216" s="3">
        <v>67</v>
      </c>
    </row>
    <row r="217" spans="2:19" ht="15" customHeight="1">
      <c r="B217" s="390"/>
      <c r="C217" s="381"/>
      <c r="D217" s="28" t="s">
        <v>49</v>
      </c>
      <c r="E217" s="10">
        <v>0</v>
      </c>
      <c r="F217" s="2">
        <v>1</v>
      </c>
      <c r="G217" s="2">
        <v>3</v>
      </c>
      <c r="H217" s="2">
        <v>4</v>
      </c>
      <c r="I217" s="2">
        <v>23</v>
      </c>
      <c r="J217" s="2">
        <v>20</v>
      </c>
      <c r="K217" s="2">
        <v>9</v>
      </c>
      <c r="L217" s="2">
        <v>0.06</v>
      </c>
      <c r="M217" s="2">
        <v>1.72</v>
      </c>
      <c r="N217" s="2">
        <v>1.78</v>
      </c>
      <c r="O217" s="291"/>
      <c r="P217" s="2" t="s">
        <v>669</v>
      </c>
      <c r="Q217" s="2">
        <v>0.6</v>
      </c>
      <c r="R217" s="2">
        <v>27.4</v>
      </c>
      <c r="S217" s="3">
        <v>72.9</v>
      </c>
    </row>
    <row r="218" spans="2:19" ht="15" customHeight="1">
      <c r="B218" s="390"/>
      <c r="C218" s="381"/>
      <c r="D218" s="28" t="s">
        <v>50</v>
      </c>
      <c r="E218" s="10">
        <v>0</v>
      </c>
      <c r="F218" s="2">
        <v>1</v>
      </c>
      <c r="G218" s="2">
        <v>5</v>
      </c>
      <c r="H218" s="2">
        <v>6</v>
      </c>
      <c r="I218" s="2">
        <v>22</v>
      </c>
      <c r="J218" s="2">
        <v>29</v>
      </c>
      <c r="K218" s="2">
        <v>6</v>
      </c>
      <c r="L218" s="2">
        <v>0.08</v>
      </c>
      <c r="M218" s="2">
        <v>1.72</v>
      </c>
      <c r="N218" s="2">
        <v>1.8</v>
      </c>
      <c r="O218" s="291"/>
      <c r="P218" s="2" t="s">
        <v>663</v>
      </c>
      <c r="Q218" s="2">
        <v>1.1</v>
      </c>
      <c r="R218" s="2">
        <v>26.2</v>
      </c>
      <c r="S218" s="3">
        <v>80.3</v>
      </c>
    </row>
    <row r="219" spans="2:19" ht="15" customHeight="1">
      <c r="B219" s="390"/>
      <c r="C219" s="381"/>
      <c r="D219" s="28" t="s">
        <v>51</v>
      </c>
      <c r="E219" s="10">
        <v>0</v>
      </c>
      <c r="F219" s="2">
        <v>1</v>
      </c>
      <c r="G219" s="2">
        <v>3</v>
      </c>
      <c r="H219" s="2">
        <v>4</v>
      </c>
      <c r="I219" s="2">
        <v>22</v>
      </c>
      <c r="J219" s="2">
        <v>19</v>
      </c>
      <c r="K219" s="2">
        <v>7</v>
      </c>
      <c r="L219" s="2">
        <v>0.07</v>
      </c>
      <c r="M219" s="2">
        <v>1.74</v>
      </c>
      <c r="N219" s="2">
        <v>1.81</v>
      </c>
      <c r="O219" s="291"/>
      <c r="P219" s="2" t="s">
        <v>662</v>
      </c>
      <c r="Q219" s="2">
        <v>0.6</v>
      </c>
      <c r="R219" s="2">
        <v>26</v>
      </c>
      <c r="S219" s="3">
        <v>85.7</v>
      </c>
    </row>
    <row r="220" spans="2:19" ht="15" customHeight="1">
      <c r="B220" s="390"/>
      <c r="C220" s="381"/>
      <c r="D220" s="28" t="s">
        <v>52</v>
      </c>
      <c r="E220" s="10">
        <v>0</v>
      </c>
      <c r="F220" s="2">
        <v>1</v>
      </c>
      <c r="G220" s="2">
        <v>2</v>
      </c>
      <c r="H220" s="2">
        <v>3</v>
      </c>
      <c r="I220" s="2">
        <v>18</v>
      </c>
      <c r="J220" s="2">
        <v>26</v>
      </c>
      <c r="K220" s="2">
        <v>9</v>
      </c>
      <c r="L220" s="2">
        <v>0.04</v>
      </c>
      <c r="M220" s="2">
        <v>1.72</v>
      </c>
      <c r="N220" s="2">
        <v>1.76</v>
      </c>
      <c r="O220" s="291"/>
      <c r="P220" s="2" t="s">
        <v>659</v>
      </c>
      <c r="Q220" s="2">
        <v>0.1</v>
      </c>
      <c r="R220" s="2">
        <v>26.3</v>
      </c>
      <c r="S220" s="3">
        <v>86.3</v>
      </c>
    </row>
    <row r="221" spans="2:19" ht="15" customHeight="1">
      <c r="B221" s="390"/>
      <c r="C221" s="381"/>
      <c r="D221" s="28" t="s">
        <v>53</v>
      </c>
      <c r="E221" s="10">
        <v>0</v>
      </c>
      <c r="F221" s="2">
        <v>1</v>
      </c>
      <c r="G221" s="2">
        <v>6</v>
      </c>
      <c r="H221" s="2">
        <v>7</v>
      </c>
      <c r="I221" s="2">
        <v>15</v>
      </c>
      <c r="J221" s="2">
        <v>33</v>
      </c>
      <c r="K221" s="2">
        <v>8</v>
      </c>
      <c r="L221" s="2">
        <v>0.08</v>
      </c>
      <c r="M221" s="2">
        <v>1.71</v>
      </c>
      <c r="N221" s="2">
        <v>1.79</v>
      </c>
      <c r="O221" s="291"/>
      <c r="P221" s="2" t="s">
        <v>661</v>
      </c>
      <c r="Q221" s="2">
        <v>1.5</v>
      </c>
      <c r="R221" s="2">
        <v>26.6</v>
      </c>
      <c r="S221" s="3">
        <v>86.8</v>
      </c>
    </row>
    <row r="222" spans="2:19" ht="15" customHeight="1">
      <c r="B222" s="390"/>
      <c r="C222" s="382"/>
      <c r="D222" s="28" t="s">
        <v>54</v>
      </c>
      <c r="E222" s="10">
        <v>0</v>
      </c>
      <c r="F222" s="2">
        <v>2</v>
      </c>
      <c r="G222" s="2">
        <v>8</v>
      </c>
      <c r="H222" s="2">
        <v>10</v>
      </c>
      <c r="I222" s="2">
        <v>12</v>
      </c>
      <c r="J222" s="2">
        <v>15</v>
      </c>
      <c r="K222" s="2">
        <v>5</v>
      </c>
      <c r="L222" s="2">
        <v>0.07</v>
      </c>
      <c r="M222" s="2">
        <v>1.72</v>
      </c>
      <c r="N222" s="2">
        <v>1.79</v>
      </c>
      <c r="O222" s="291"/>
      <c r="P222" s="2" t="s">
        <v>660</v>
      </c>
      <c r="Q222" s="2">
        <v>0.9</v>
      </c>
      <c r="R222" s="2">
        <v>26.3</v>
      </c>
      <c r="S222" s="3">
        <v>85.5</v>
      </c>
    </row>
    <row r="223" spans="2:19" ht="15" customHeight="1">
      <c r="B223" s="390"/>
      <c r="C223" s="380">
        <v>41852</v>
      </c>
      <c r="D223" s="28" t="s">
        <v>31</v>
      </c>
      <c r="E223" s="10">
        <v>0</v>
      </c>
      <c r="F223" s="2">
        <v>2</v>
      </c>
      <c r="G223" s="2">
        <v>10</v>
      </c>
      <c r="H223" s="2">
        <v>12</v>
      </c>
      <c r="I223" s="2">
        <v>7</v>
      </c>
      <c r="J223" s="2">
        <v>19</v>
      </c>
      <c r="K223" s="2">
        <v>5</v>
      </c>
      <c r="L223" s="2">
        <v>0.07</v>
      </c>
      <c r="M223" s="2">
        <v>1.73</v>
      </c>
      <c r="N223" s="2">
        <v>1.8</v>
      </c>
      <c r="O223" s="291"/>
      <c r="P223" s="2" t="s">
        <v>659</v>
      </c>
      <c r="Q223" s="2">
        <v>0.2</v>
      </c>
      <c r="R223" s="2">
        <v>26.1</v>
      </c>
      <c r="S223" s="3">
        <v>85.9</v>
      </c>
    </row>
    <row r="224" spans="2:19" ht="15" customHeight="1">
      <c r="B224" s="390"/>
      <c r="C224" s="381"/>
      <c r="D224" s="28" t="s">
        <v>32</v>
      </c>
      <c r="E224" s="10">
        <v>0</v>
      </c>
      <c r="F224" s="2">
        <v>4</v>
      </c>
      <c r="G224" s="2">
        <v>11</v>
      </c>
      <c r="H224" s="2">
        <v>15</v>
      </c>
      <c r="I224" s="2">
        <v>4</v>
      </c>
      <c r="J224" s="2">
        <v>12</v>
      </c>
      <c r="K224" s="2">
        <v>7</v>
      </c>
      <c r="L224" s="2">
        <v>0.09</v>
      </c>
      <c r="M224" s="2">
        <v>1.73</v>
      </c>
      <c r="N224" s="2">
        <v>1.82</v>
      </c>
      <c r="O224" s="291"/>
      <c r="P224" s="2" t="s">
        <v>659</v>
      </c>
      <c r="Q224" s="2">
        <v>0</v>
      </c>
      <c r="R224" s="2">
        <v>26</v>
      </c>
      <c r="S224" s="3">
        <v>83.3</v>
      </c>
    </row>
    <row r="225" spans="2:19" ht="15" customHeight="1">
      <c r="B225" s="390"/>
      <c r="C225" s="381"/>
      <c r="D225" s="28" t="s">
        <v>33</v>
      </c>
      <c r="E225" s="10">
        <v>0</v>
      </c>
      <c r="F225" s="2">
        <v>8</v>
      </c>
      <c r="G225" s="2">
        <v>14</v>
      </c>
      <c r="H225" s="2">
        <v>22</v>
      </c>
      <c r="I225" s="2">
        <v>1</v>
      </c>
      <c r="J225" s="2">
        <v>15</v>
      </c>
      <c r="K225" s="2">
        <v>7</v>
      </c>
      <c r="L225" s="2">
        <v>0.07</v>
      </c>
      <c r="M225" s="2">
        <v>1.76</v>
      </c>
      <c r="N225" s="2">
        <v>1.83</v>
      </c>
      <c r="O225" s="291"/>
      <c r="P225" s="2" t="s">
        <v>671</v>
      </c>
      <c r="Q225" s="2">
        <v>0.5</v>
      </c>
      <c r="R225" s="2">
        <v>25.1</v>
      </c>
      <c r="S225" s="3">
        <v>84</v>
      </c>
    </row>
    <row r="226" spans="2:19" ht="15" customHeight="1">
      <c r="B226" s="390"/>
      <c r="C226" s="381"/>
      <c r="D226" s="28" t="s">
        <v>34</v>
      </c>
      <c r="E226" s="10">
        <v>0</v>
      </c>
      <c r="F226" s="2">
        <v>6</v>
      </c>
      <c r="G226" s="2">
        <v>13</v>
      </c>
      <c r="H226" s="2">
        <v>19</v>
      </c>
      <c r="I226" s="2">
        <v>2</v>
      </c>
      <c r="J226" s="2">
        <v>11</v>
      </c>
      <c r="K226" s="2">
        <v>9</v>
      </c>
      <c r="L226" s="2">
        <v>0.06</v>
      </c>
      <c r="M226" s="2">
        <v>1.77</v>
      </c>
      <c r="N226" s="2">
        <v>1.83</v>
      </c>
      <c r="O226" s="291"/>
      <c r="P226" s="2" t="s">
        <v>659</v>
      </c>
      <c r="Q226" s="2">
        <v>0</v>
      </c>
      <c r="R226" s="2">
        <v>25.7</v>
      </c>
      <c r="S226" s="3">
        <v>83.5</v>
      </c>
    </row>
    <row r="227" spans="2:19" ht="15" customHeight="1">
      <c r="B227" s="390"/>
      <c r="C227" s="381"/>
      <c r="D227" s="28" t="s">
        <v>35</v>
      </c>
      <c r="E227" s="10">
        <v>0</v>
      </c>
      <c r="F227" s="2">
        <v>20</v>
      </c>
      <c r="G227" s="2">
        <v>16</v>
      </c>
      <c r="H227" s="2">
        <v>36</v>
      </c>
      <c r="I227" s="2">
        <v>1</v>
      </c>
      <c r="J227" s="2">
        <v>25</v>
      </c>
      <c r="K227" s="2">
        <v>5</v>
      </c>
      <c r="L227" s="2">
        <v>0.07</v>
      </c>
      <c r="M227" s="2">
        <v>1.76</v>
      </c>
      <c r="N227" s="2">
        <v>1.83</v>
      </c>
      <c r="O227" s="291"/>
      <c r="P227" s="2" t="s">
        <v>661</v>
      </c>
      <c r="Q227" s="2">
        <v>0.8</v>
      </c>
      <c r="R227" s="2">
        <v>25.6</v>
      </c>
      <c r="S227" s="3">
        <v>84.8</v>
      </c>
    </row>
    <row r="228" spans="2:19" ht="15" customHeight="1">
      <c r="B228" s="390"/>
      <c r="C228" s="381"/>
      <c r="D228" s="28" t="s">
        <v>36</v>
      </c>
      <c r="E228" s="10">
        <v>0</v>
      </c>
      <c r="F228" s="2">
        <v>21</v>
      </c>
      <c r="G228" s="2">
        <v>14</v>
      </c>
      <c r="H228" s="2">
        <v>35</v>
      </c>
      <c r="I228" s="2">
        <v>2</v>
      </c>
      <c r="J228" s="2">
        <v>23</v>
      </c>
      <c r="K228" s="2">
        <v>3</v>
      </c>
      <c r="L228" s="2">
        <v>0.09</v>
      </c>
      <c r="M228" s="2">
        <v>1.77</v>
      </c>
      <c r="N228" s="2">
        <v>1.86</v>
      </c>
      <c r="O228" s="291"/>
      <c r="P228" s="2" t="s">
        <v>659</v>
      </c>
      <c r="Q228" s="2">
        <v>0</v>
      </c>
      <c r="R228" s="2">
        <v>25.7</v>
      </c>
      <c r="S228" s="3">
        <v>87.3</v>
      </c>
    </row>
    <row r="229" spans="2:19" ht="15" customHeight="1">
      <c r="B229" s="390"/>
      <c r="C229" s="381"/>
      <c r="D229" s="28" t="s">
        <v>37</v>
      </c>
      <c r="E229" s="10">
        <v>0</v>
      </c>
      <c r="F229" s="2">
        <v>13</v>
      </c>
      <c r="G229" s="2">
        <v>10</v>
      </c>
      <c r="H229" s="2">
        <v>23</v>
      </c>
      <c r="I229" s="2">
        <v>6</v>
      </c>
      <c r="J229" s="2">
        <v>14</v>
      </c>
      <c r="K229" s="2">
        <v>4</v>
      </c>
      <c r="L229" s="2">
        <v>0.06</v>
      </c>
      <c r="M229" s="2">
        <v>1.75</v>
      </c>
      <c r="N229" s="2">
        <v>1.81</v>
      </c>
      <c r="O229" s="291"/>
      <c r="P229" s="2" t="s">
        <v>659</v>
      </c>
      <c r="Q229" s="2">
        <v>0.2</v>
      </c>
      <c r="R229" s="2">
        <v>27.5</v>
      </c>
      <c r="S229" s="3">
        <v>82.7</v>
      </c>
    </row>
    <row r="230" spans="2:19" ht="15" customHeight="1">
      <c r="B230" s="390"/>
      <c r="C230" s="381"/>
      <c r="D230" s="28" t="s">
        <v>38</v>
      </c>
      <c r="E230" s="10">
        <v>0</v>
      </c>
      <c r="F230" s="2">
        <v>8</v>
      </c>
      <c r="G230" s="2">
        <v>7</v>
      </c>
      <c r="H230" s="2">
        <v>15</v>
      </c>
      <c r="I230" s="2">
        <v>10</v>
      </c>
      <c r="J230" s="2">
        <v>10</v>
      </c>
      <c r="K230" s="2">
        <v>12</v>
      </c>
      <c r="L230" s="2">
        <v>0.07</v>
      </c>
      <c r="M230" s="2">
        <v>1.73</v>
      </c>
      <c r="N230" s="2">
        <v>1.8</v>
      </c>
      <c r="O230" s="291"/>
      <c r="P230" s="2" t="s">
        <v>660</v>
      </c>
      <c r="Q230" s="2">
        <v>1.2</v>
      </c>
      <c r="R230" s="2">
        <v>28.9</v>
      </c>
      <c r="S230" s="3">
        <v>73.9</v>
      </c>
    </row>
    <row r="231" spans="2:19" ht="15" customHeight="1">
      <c r="B231" s="390"/>
      <c r="C231" s="381"/>
      <c r="D231" s="28" t="s">
        <v>39</v>
      </c>
      <c r="E231" s="10">
        <v>0</v>
      </c>
      <c r="F231" s="2">
        <v>4</v>
      </c>
      <c r="G231" s="2">
        <v>4</v>
      </c>
      <c r="H231" s="2">
        <v>8</v>
      </c>
      <c r="I231" s="2">
        <v>12</v>
      </c>
      <c r="J231" s="2">
        <v>19</v>
      </c>
      <c r="K231" s="2">
        <v>4</v>
      </c>
      <c r="L231" s="2">
        <v>0.05</v>
      </c>
      <c r="M231" s="2">
        <v>1.72</v>
      </c>
      <c r="N231" s="2">
        <v>1.77</v>
      </c>
      <c r="O231" s="291"/>
      <c r="P231" s="2" t="s">
        <v>662</v>
      </c>
      <c r="Q231" s="2">
        <v>1.3</v>
      </c>
      <c r="R231" s="2">
        <v>30.2</v>
      </c>
      <c r="S231" s="3">
        <v>67.3</v>
      </c>
    </row>
    <row r="232" spans="2:19" ht="15" customHeight="1" thickBot="1">
      <c r="B232" s="390"/>
      <c r="C232" s="381"/>
      <c r="D232" s="31" t="s">
        <v>40</v>
      </c>
      <c r="E232" s="23">
        <v>0</v>
      </c>
      <c r="F232" s="20">
        <v>2</v>
      </c>
      <c r="G232" s="20">
        <v>3</v>
      </c>
      <c r="H232" s="20">
        <v>5</v>
      </c>
      <c r="I232" s="20">
        <v>18</v>
      </c>
      <c r="J232" s="20">
        <v>23</v>
      </c>
      <c r="K232" s="20">
        <v>8</v>
      </c>
      <c r="L232" s="20">
        <v>0.06</v>
      </c>
      <c r="M232" s="20">
        <v>1.72</v>
      </c>
      <c r="N232" s="20">
        <v>1.78</v>
      </c>
      <c r="O232" s="292"/>
      <c r="P232" s="20" t="s">
        <v>662</v>
      </c>
      <c r="Q232" s="20">
        <v>2.2</v>
      </c>
      <c r="R232" s="20">
        <v>31.7</v>
      </c>
      <c r="S232" s="21">
        <v>65.9</v>
      </c>
    </row>
    <row r="233" spans="2:19" ht="15" customHeight="1">
      <c r="B233" s="390" t="s">
        <v>66</v>
      </c>
      <c r="C233" s="381"/>
      <c r="D233" s="27" t="s">
        <v>41</v>
      </c>
      <c r="E233" s="11">
        <v>0</v>
      </c>
      <c r="F233" s="6">
        <v>2</v>
      </c>
      <c r="G233" s="6">
        <v>3</v>
      </c>
      <c r="H233" s="6">
        <v>5</v>
      </c>
      <c r="I233" s="6">
        <v>19</v>
      </c>
      <c r="J233" s="6">
        <v>18</v>
      </c>
      <c r="K233" s="6">
        <v>5</v>
      </c>
      <c r="L233" s="6">
        <v>0.07</v>
      </c>
      <c r="M233" s="6">
        <v>1.71</v>
      </c>
      <c r="N233" s="6">
        <v>1.78</v>
      </c>
      <c r="O233" s="293"/>
      <c r="P233" s="6" t="s">
        <v>669</v>
      </c>
      <c r="Q233" s="6">
        <v>1.7</v>
      </c>
      <c r="R233" s="6">
        <v>31.7</v>
      </c>
      <c r="S233" s="7">
        <v>67.3</v>
      </c>
    </row>
    <row r="234" spans="2:19" ht="15" customHeight="1">
      <c r="B234" s="390"/>
      <c r="C234" s="381"/>
      <c r="D234" s="28" t="s">
        <v>42</v>
      </c>
      <c r="E234" s="10">
        <v>0</v>
      </c>
      <c r="F234" s="2">
        <v>2</v>
      </c>
      <c r="G234" s="2">
        <v>2</v>
      </c>
      <c r="H234" s="2">
        <v>4</v>
      </c>
      <c r="I234" s="2">
        <v>17</v>
      </c>
      <c r="J234" s="2">
        <v>3</v>
      </c>
      <c r="K234" s="2">
        <v>2</v>
      </c>
      <c r="L234" s="2">
        <v>0.06</v>
      </c>
      <c r="M234" s="2">
        <v>1.71</v>
      </c>
      <c r="N234" s="2">
        <v>1.77</v>
      </c>
      <c r="O234" s="291"/>
      <c r="P234" s="2" t="s">
        <v>669</v>
      </c>
      <c r="Q234" s="2">
        <v>2.5</v>
      </c>
      <c r="R234" s="2">
        <v>32.1</v>
      </c>
      <c r="S234" s="3">
        <v>65.9</v>
      </c>
    </row>
    <row r="235" spans="2:19" ht="15" customHeight="1">
      <c r="B235" s="390"/>
      <c r="C235" s="381"/>
      <c r="D235" s="28" t="s">
        <v>43</v>
      </c>
      <c r="E235" s="10">
        <v>0</v>
      </c>
      <c r="F235" s="2">
        <v>2</v>
      </c>
      <c r="G235" s="2">
        <v>2</v>
      </c>
      <c r="H235" s="2">
        <v>4</v>
      </c>
      <c r="I235" s="2">
        <v>13</v>
      </c>
      <c r="J235" s="2">
        <v>4</v>
      </c>
      <c r="K235" s="2">
        <v>5</v>
      </c>
      <c r="L235" s="2">
        <v>0.08</v>
      </c>
      <c r="M235" s="2">
        <v>1.71</v>
      </c>
      <c r="N235" s="2">
        <v>1.79</v>
      </c>
      <c r="O235" s="291"/>
      <c r="P235" s="2" t="s">
        <v>663</v>
      </c>
      <c r="Q235" s="2">
        <v>2.2</v>
      </c>
      <c r="R235" s="2">
        <v>31.4</v>
      </c>
      <c r="S235" s="3">
        <v>66</v>
      </c>
    </row>
    <row r="236" spans="2:19" ht="15" customHeight="1">
      <c r="B236" s="390"/>
      <c r="C236" s="381"/>
      <c r="D236" s="28" t="s">
        <v>44</v>
      </c>
      <c r="E236" s="10">
        <v>0</v>
      </c>
      <c r="F236" s="2">
        <v>2</v>
      </c>
      <c r="G236" s="2">
        <v>2</v>
      </c>
      <c r="H236" s="2">
        <v>4</v>
      </c>
      <c r="I236" s="2">
        <v>11</v>
      </c>
      <c r="J236" s="2">
        <v>11</v>
      </c>
      <c r="K236" s="2">
        <v>5</v>
      </c>
      <c r="L236" s="2">
        <v>0.07</v>
      </c>
      <c r="M236" s="2">
        <v>1.71</v>
      </c>
      <c r="N236" s="2">
        <v>1.78</v>
      </c>
      <c r="O236" s="291"/>
      <c r="P236" s="2" t="s">
        <v>663</v>
      </c>
      <c r="Q236" s="2">
        <v>1.8</v>
      </c>
      <c r="R236" s="2">
        <v>31.1</v>
      </c>
      <c r="S236" s="3">
        <v>68.2</v>
      </c>
    </row>
    <row r="237" spans="2:19" ht="15" customHeight="1">
      <c r="B237" s="390"/>
      <c r="C237" s="381"/>
      <c r="D237" s="28" t="s">
        <v>45</v>
      </c>
      <c r="E237" s="10">
        <v>0</v>
      </c>
      <c r="F237" s="2">
        <v>2</v>
      </c>
      <c r="G237" s="2">
        <v>2</v>
      </c>
      <c r="H237" s="2">
        <v>4</v>
      </c>
      <c r="I237" s="2">
        <v>11</v>
      </c>
      <c r="J237" s="2">
        <v>6</v>
      </c>
      <c r="K237" s="2">
        <v>4</v>
      </c>
      <c r="L237" s="2">
        <v>0.04</v>
      </c>
      <c r="M237" s="2">
        <v>1.72</v>
      </c>
      <c r="N237" s="2">
        <v>1.76</v>
      </c>
      <c r="O237" s="291"/>
      <c r="P237" s="2" t="s">
        <v>663</v>
      </c>
      <c r="Q237" s="2">
        <v>1.8</v>
      </c>
      <c r="R237" s="2">
        <v>30.5</v>
      </c>
      <c r="S237" s="3">
        <v>68.1</v>
      </c>
    </row>
    <row r="238" spans="2:19" ht="15" customHeight="1">
      <c r="B238" s="390"/>
      <c r="C238" s="381"/>
      <c r="D238" s="28" t="s">
        <v>46</v>
      </c>
      <c r="E238" s="10">
        <v>0</v>
      </c>
      <c r="F238" s="2">
        <v>2</v>
      </c>
      <c r="G238" s="2">
        <v>2</v>
      </c>
      <c r="H238" s="2">
        <v>4</v>
      </c>
      <c r="I238" s="2">
        <v>11</v>
      </c>
      <c r="J238" s="2">
        <v>11</v>
      </c>
      <c r="K238" s="2">
        <v>5</v>
      </c>
      <c r="L238" s="2">
        <v>0.07</v>
      </c>
      <c r="M238" s="2">
        <v>1.71</v>
      </c>
      <c r="N238" s="2">
        <v>1.78</v>
      </c>
      <c r="O238" s="291"/>
      <c r="P238" s="2" t="s">
        <v>663</v>
      </c>
      <c r="Q238" s="2">
        <v>1.7</v>
      </c>
      <c r="R238" s="2">
        <v>29.5</v>
      </c>
      <c r="S238" s="3">
        <v>71.7</v>
      </c>
    </row>
    <row r="239" spans="2:19" ht="15" customHeight="1">
      <c r="B239" s="390"/>
      <c r="C239" s="381"/>
      <c r="D239" s="28" t="s">
        <v>47</v>
      </c>
      <c r="E239" s="10">
        <v>0</v>
      </c>
      <c r="F239" s="2">
        <v>2</v>
      </c>
      <c r="G239" s="2">
        <v>2</v>
      </c>
      <c r="H239" s="2">
        <v>4</v>
      </c>
      <c r="I239" s="2">
        <v>9</v>
      </c>
      <c r="J239" s="2">
        <v>21</v>
      </c>
      <c r="K239" s="2">
        <v>2</v>
      </c>
      <c r="L239" s="2">
        <v>0.07</v>
      </c>
      <c r="M239" s="2">
        <v>1.71</v>
      </c>
      <c r="N239" s="2">
        <v>1.78</v>
      </c>
      <c r="O239" s="291"/>
      <c r="P239" s="2" t="s">
        <v>662</v>
      </c>
      <c r="Q239" s="2">
        <v>1.6</v>
      </c>
      <c r="R239" s="2">
        <v>28.4</v>
      </c>
      <c r="S239" s="3">
        <v>79.7</v>
      </c>
    </row>
    <row r="240" spans="2:19" ht="15" customHeight="1">
      <c r="B240" s="390"/>
      <c r="C240" s="381"/>
      <c r="D240" s="28" t="s">
        <v>48</v>
      </c>
      <c r="E240" s="10">
        <v>0</v>
      </c>
      <c r="F240" s="2">
        <v>2</v>
      </c>
      <c r="G240" s="2">
        <v>3</v>
      </c>
      <c r="H240" s="2">
        <v>5</v>
      </c>
      <c r="I240" s="2">
        <v>11</v>
      </c>
      <c r="J240" s="2">
        <v>26</v>
      </c>
      <c r="K240" s="2">
        <v>6</v>
      </c>
      <c r="L240" s="2">
        <v>0.07</v>
      </c>
      <c r="M240" s="2">
        <v>1.73</v>
      </c>
      <c r="N240" s="2">
        <v>1.8</v>
      </c>
      <c r="O240" s="291"/>
      <c r="P240" s="2" t="s">
        <v>660</v>
      </c>
      <c r="Q240" s="2">
        <v>2.3</v>
      </c>
      <c r="R240" s="2">
        <v>28</v>
      </c>
      <c r="S240" s="3">
        <v>81.4</v>
      </c>
    </row>
    <row r="241" spans="2:19" ht="15" customHeight="1">
      <c r="B241" s="390"/>
      <c r="C241" s="381"/>
      <c r="D241" s="28" t="s">
        <v>49</v>
      </c>
      <c r="E241" s="10">
        <v>0</v>
      </c>
      <c r="F241" s="2">
        <v>1</v>
      </c>
      <c r="G241" s="2">
        <v>3</v>
      </c>
      <c r="H241" s="2">
        <v>4</v>
      </c>
      <c r="I241" s="2">
        <v>12</v>
      </c>
      <c r="J241" s="2">
        <v>33</v>
      </c>
      <c r="K241" s="2">
        <v>4</v>
      </c>
      <c r="L241" s="2">
        <v>0.08</v>
      </c>
      <c r="M241" s="2">
        <v>1.71</v>
      </c>
      <c r="N241" s="2">
        <v>1.79</v>
      </c>
      <c r="O241" s="291"/>
      <c r="P241" s="2" t="s">
        <v>663</v>
      </c>
      <c r="Q241" s="2">
        <v>1.4</v>
      </c>
      <c r="R241" s="2">
        <v>27.6</v>
      </c>
      <c r="S241" s="3">
        <v>82.5</v>
      </c>
    </row>
    <row r="242" spans="2:19" ht="15" customHeight="1">
      <c r="B242" s="390"/>
      <c r="C242" s="381"/>
      <c r="D242" s="28" t="s">
        <v>50</v>
      </c>
      <c r="E242" s="10">
        <v>0</v>
      </c>
      <c r="F242" s="2">
        <v>1</v>
      </c>
      <c r="G242" s="2">
        <v>4</v>
      </c>
      <c r="H242" s="2">
        <v>5</v>
      </c>
      <c r="I242" s="2">
        <v>10</v>
      </c>
      <c r="J242" s="2">
        <v>35</v>
      </c>
      <c r="K242" s="2">
        <v>1</v>
      </c>
      <c r="L242" s="2">
        <v>0.07</v>
      </c>
      <c r="M242" s="2">
        <v>1.71</v>
      </c>
      <c r="N242" s="2">
        <v>1.78</v>
      </c>
      <c r="O242" s="291"/>
      <c r="P242" s="2" t="s">
        <v>663</v>
      </c>
      <c r="Q242" s="2">
        <v>0.9</v>
      </c>
      <c r="R242" s="2">
        <v>27.3</v>
      </c>
      <c r="S242" s="3">
        <v>85.6</v>
      </c>
    </row>
    <row r="243" spans="2:19" ht="15" customHeight="1">
      <c r="B243" s="390"/>
      <c r="C243" s="381"/>
      <c r="D243" s="28" t="s">
        <v>51</v>
      </c>
      <c r="E243" s="10">
        <v>0</v>
      </c>
      <c r="F243" s="2">
        <v>1</v>
      </c>
      <c r="G243" s="2">
        <v>3</v>
      </c>
      <c r="H243" s="2">
        <v>4</v>
      </c>
      <c r="I243" s="2">
        <v>9</v>
      </c>
      <c r="J243" s="2">
        <v>28</v>
      </c>
      <c r="K243" s="2">
        <v>6</v>
      </c>
      <c r="L243" s="2">
        <v>0.06</v>
      </c>
      <c r="M243" s="2">
        <v>1.71</v>
      </c>
      <c r="N243" s="2">
        <v>1.77</v>
      </c>
      <c r="O243" s="291"/>
      <c r="P243" s="2" t="s">
        <v>663</v>
      </c>
      <c r="Q243" s="2">
        <v>0.8</v>
      </c>
      <c r="R243" s="2">
        <v>27.1</v>
      </c>
      <c r="S243" s="3">
        <v>86.9</v>
      </c>
    </row>
    <row r="244" spans="2:19" ht="15" customHeight="1">
      <c r="B244" s="390"/>
      <c r="C244" s="381"/>
      <c r="D244" s="28" t="s">
        <v>52</v>
      </c>
      <c r="E244" s="10">
        <v>0</v>
      </c>
      <c r="F244" s="2">
        <v>1</v>
      </c>
      <c r="G244" s="2">
        <v>3</v>
      </c>
      <c r="H244" s="2">
        <v>4</v>
      </c>
      <c r="I244" s="2">
        <v>9</v>
      </c>
      <c r="J244" s="2">
        <v>24</v>
      </c>
      <c r="K244" s="2">
        <v>7</v>
      </c>
      <c r="L244" s="2">
        <v>0.08</v>
      </c>
      <c r="M244" s="2">
        <v>1.72</v>
      </c>
      <c r="N244" s="2">
        <v>1.8</v>
      </c>
      <c r="O244" s="291"/>
      <c r="P244" s="2" t="s">
        <v>659</v>
      </c>
      <c r="Q244" s="2">
        <v>0</v>
      </c>
      <c r="R244" s="2">
        <v>27.1</v>
      </c>
      <c r="S244" s="3">
        <v>87.3</v>
      </c>
    </row>
    <row r="245" spans="2:19" ht="15" customHeight="1">
      <c r="B245" s="390"/>
      <c r="C245" s="381"/>
      <c r="D245" s="28" t="s">
        <v>53</v>
      </c>
      <c r="E245" s="10">
        <v>0</v>
      </c>
      <c r="F245" s="2">
        <v>1</v>
      </c>
      <c r="G245" s="2">
        <v>3</v>
      </c>
      <c r="H245" s="2">
        <v>4</v>
      </c>
      <c r="I245" s="2">
        <v>10</v>
      </c>
      <c r="J245" s="2">
        <v>24</v>
      </c>
      <c r="K245" s="2">
        <v>6</v>
      </c>
      <c r="L245" s="2">
        <v>0.09</v>
      </c>
      <c r="M245" s="2">
        <v>1.7</v>
      </c>
      <c r="N245" s="2">
        <v>1.79</v>
      </c>
      <c r="O245" s="291"/>
      <c r="P245" s="2" t="s">
        <v>662</v>
      </c>
      <c r="Q245" s="2">
        <v>0.7</v>
      </c>
      <c r="R245" s="2">
        <v>27</v>
      </c>
      <c r="S245" s="3">
        <v>86</v>
      </c>
    </row>
    <row r="246" spans="2:19" ht="15" customHeight="1">
      <c r="B246" s="390"/>
      <c r="C246" s="382"/>
      <c r="D246" s="28" t="s">
        <v>54</v>
      </c>
      <c r="E246" s="10">
        <v>0</v>
      </c>
      <c r="F246" s="2">
        <v>1</v>
      </c>
      <c r="G246" s="2">
        <v>3</v>
      </c>
      <c r="H246" s="2">
        <v>4</v>
      </c>
      <c r="I246" s="2">
        <v>10</v>
      </c>
      <c r="J246" s="2">
        <v>19</v>
      </c>
      <c r="K246" s="2">
        <v>8</v>
      </c>
      <c r="L246" s="2">
        <v>0.07</v>
      </c>
      <c r="M246" s="2">
        <v>1.71</v>
      </c>
      <c r="N246" s="2">
        <v>1.78</v>
      </c>
      <c r="O246" s="291"/>
      <c r="P246" s="2" t="s">
        <v>659</v>
      </c>
      <c r="Q246" s="2">
        <v>0</v>
      </c>
      <c r="R246" s="2">
        <v>27.3</v>
      </c>
      <c r="S246" s="3">
        <v>86.3</v>
      </c>
    </row>
    <row r="247" spans="2:19" ht="15" customHeight="1">
      <c r="B247" s="390"/>
      <c r="C247" s="380">
        <v>41853</v>
      </c>
      <c r="D247" s="28" t="s">
        <v>31</v>
      </c>
      <c r="E247" s="10">
        <v>0</v>
      </c>
      <c r="F247" s="2">
        <v>2</v>
      </c>
      <c r="G247" s="2">
        <v>7</v>
      </c>
      <c r="H247" s="2">
        <v>9</v>
      </c>
      <c r="I247" s="2">
        <v>4</v>
      </c>
      <c r="J247" s="2">
        <v>21</v>
      </c>
      <c r="K247" s="2">
        <v>7</v>
      </c>
      <c r="L247" s="2" t="s">
        <v>657</v>
      </c>
      <c r="M247" s="2" t="s">
        <v>657</v>
      </c>
      <c r="N247" s="2" t="s">
        <v>657</v>
      </c>
      <c r="O247" s="291"/>
      <c r="P247" s="2" t="s">
        <v>659</v>
      </c>
      <c r="Q247" s="2">
        <v>0</v>
      </c>
      <c r="R247" s="2">
        <v>27.1</v>
      </c>
      <c r="S247" s="3">
        <v>89.1</v>
      </c>
    </row>
    <row r="248" spans="2:19" ht="15" customHeight="1">
      <c r="B248" s="390"/>
      <c r="C248" s="381"/>
      <c r="D248" s="28" t="s">
        <v>32</v>
      </c>
      <c r="E248" s="10">
        <v>0</v>
      </c>
      <c r="F248" s="2">
        <v>8</v>
      </c>
      <c r="G248" s="2">
        <v>11</v>
      </c>
      <c r="H248" s="2">
        <v>19</v>
      </c>
      <c r="I248" s="2">
        <v>1</v>
      </c>
      <c r="J248" s="2">
        <v>5</v>
      </c>
      <c r="K248" s="2">
        <v>7</v>
      </c>
      <c r="L248" s="2">
        <v>0.09</v>
      </c>
      <c r="M248" s="2">
        <v>1.78</v>
      </c>
      <c r="N248" s="2">
        <v>1.87</v>
      </c>
      <c r="O248" s="291"/>
      <c r="P248" s="2" t="s">
        <v>661</v>
      </c>
      <c r="Q248" s="2">
        <v>0.5</v>
      </c>
      <c r="R248" s="2">
        <v>26.8</v>
      </c>
      <c r="S248" s="3">
        <v>88.6</v>
      </c>
    </row>
    <row r="249" spans="2:19" ht="15" customHeight="1">
      <c r="B249" s="390"/>
      <c r="C249" s="381"/>
      <c r="D249" s="28" t="s">
        <v>33</v>
      </c>
      <c r="E249" s="10">
        <v>0</v>
      </c>
      <c r="F249" s="2">
        <v>14</v>
      </c>
      <c r="G249" s="2">
        <v>11</v>
      </c>
      <c r="H249" s="2">
        <v>25</v>
      </c>
      <c r="I249" s="2">
        <v>0</v>
      </c>
      <c r="J249" s="2">
        <v>15</v>
      </c>
      <c r="K249" s="2">
        <v>7</v>
      </c>
      <c r="L249" s="2">
        <v>0.09</v>
      </c>
      <c r="M249" s="2">
        <v>1.78</v>
      </c>
      <c r="N249" s="2">
        <v>1.87</v>
      </c>
      <c r="O249" s="291"/>
      <c r="P249" s="2" t="s">
        <v>664</v>
      </c>
      <c r="Q249" s="2">
        <v>1</v>
      </c>
      <c r="R249" s="2">
        <v>26.4</v>
      </c>
      <c r="S249" s="3">
        <v>89.1</v>
      </c>
    </row>
    <row r="250" spans="2:19" ht="15" customHeight="1">
      <c r="B250" s="390"/>
      <c r="C250" s="381"/>
      <c r="D250" s="28" t="s">
        <v>34</v>
      </c>
      <c r="E250" s="10">
        <v>0</v>
      </c>
      <c r="F250" s="2">
        <v>19</v>
      </c>
      <c r="G250" s="2">
        <v>11</v>
      </c>
      <c r="H250" s="2">
        <v>30</v>
      </c>
      <c r="I250" s="2">
        <v>0</v>
      </c>
      <c r="J250" s="2">
        <v>7</v>
      </c>
      <c r="K250" s="2">
        <v>6</v>
      </c>
      <c r="L250" s="2">
        <v>0.07</v>
      </c>
      <c r="M250" s="2">
        <v>1.76</v>
      </c>
      <c r="N250" s="2">
        <v>1.83</v>
      </c>
      <c r="O250" s="291"/>
      <c r="P250" s="2" t="s">
        <v>660</v>
      </c>
      <c r="Q250" s="2">
        <v>1</v>
      </c>
      <c r="R250" s="2">
        <v>26.3</v>
      </c>
      <c r="S250" s="3">
        <v>88.1</v>
      </c>
    </row>
    <row r="251" spans="2:19" ht="15" customHeight="1">
      <c r="B251" s="390"/>
      <c r="C251" s="381"/>
      <c r="D251" s="28" t="s">
        <v>35</v>
      </c>
      <c r="E251" s="10">
        <v>0</v>
      </c>
      <c r="F251" s="2">
        <v>14</v>
      </c>
      <c r="G251" s="2">
        <v>11</v>
      </c>
      <c r="H251" s="2">
        <v>25</v>
      </c>
      <c r="I251" s="2">
        <v>1</v>
      </c>
      <c r="J251" s="2">
        <v>15</v>
      </c>
      <c r="K251" s="2">
        <v>8</v>
      </c>
      <c r="L251" s="2">
        <v>0.07</v>
      </c>
      <c r="M251" s="2">
        <v>1.75</v>
      </c>
      <c r="N251" s="2">
        <v>1.82</v>
      </c>
      <c r="O251" s="291"/>
      <c r="P251" s="2" t="s">
        <v>664</v>
      </c>
      <c r="Q251" s="2">
        <v>1.1</v>
      </c>
      <c r="R251" s="2">
        <v>26.3</v>
      </c>
      <c r="S251" s="3">
        <v>84.7</v>
      </c>
    </row>
    <row r="252" spans="2:19" ht="15" customHeight="1">
      <c r="B252" s="390"/>
      <c r="C252" s="381"/>
      <c r="D252" s="28" t="s">
        <v>36</v>
      </c>
      <c r="E252" s="10">
        <v>0</v>
      </c>
      <c r="F252" s="2">
        <v>14</v>
      </c>
      <c r="G252" s="2">
        <v>10</v>
      </c>
      <c r="H252" s="2">
        <v>24</v>
      </c>
      <c r="I252" s="2">
        <v>1</v>
      </c>
      <c r="J252" s="2">
        <v>15</v>
      </c>
      <c r="K252" s="2">
        <v>8</v>
      </c>
      <c r="L252" s="2">
        <v>0.04</v>
      </c>
      <c r="M252" s="2">
        <v>1.76</v>
      </c>
      <c r="N252" s="2">
        <v>1.8</v>
      </c>
      <c r="O252" s="291"/>
      <c r="P252" s="2" t="s">
        <v>664</v>
      </c>
      <c r="Q252" s="2">
        <v>0.8</v>
      </c>
      <c r="R252" s="2">
        <v>26.9</v>
      </c>
      <c r="S252" s="3">
        <v>86</v>
      </c>
    </row>
    <row r="253" spans="2:19" ht="15" customHeight="1">
      <c r="B253" s="390"/>
      <c r="C253" s="381"/>
      <c r="D253" s="28" t="s">
        <v>37</v>
      </c>
      <c r="E253" s="10">
        <v>0</v>
      </c>
      <c r="F253" s="2">
        <v>7</v>
      </c>
      <c r="G253" s="2">
        <v>6</v>
      </c>
      <c r="H253" s="2">
        <v>13</v>
      </c>
      <c r="I253" s="2">
        <v>5</v>
      </c>
      <c r="J253" s="2">
        <v>11</v>
      </c>
      <c r="K253" s="2">
        <v>0</v>
      </c>
      <c r="L253" s="2">
        <v>0.05</v>
      </c>
      <c r="M253" s="2">
        <v>1.74</v>
      </c>
      <c r="N253" s="2">
        <v>1.79</v>
      </c>
      <c r="O253" s="291"/>
      <c r="P253" s="2" t="s">
        <v>664</v>
      </c>
      <c r="Q253" s="2">
        <v>1</v>
      </c>
      <c r="R253" s="2">
        <v>27.8</v>
      </c>
      <c r="S253" s="3">
        <v>81.4</v>
      </c>
    </row>
    <row r="254" spans="2:19" ht="15" customHeight="1">
      <c r="B254" s="390"/>
      <c r="C254" s="381"/>
      <c r="D254" s="28" t="s">
        <v>38</v>
      </c>
      <c r="E254" s="10">
        <v>0</v>
      </c>
      <c r="F254" s="2">
        <v>4</v>
      </c>
      <c r="G254" s="2">
        <v>4</v>
      </c>
      <c r="H254" s="2">
        <v>8</v>
      </c>
      <c r="I254" s="2">
        <v>8</v>
      </c>
      <c r="J254" s="2">
        <v>14</v>
      </c>
      <c r="K254" s="2">
        <v>7</v>
      </c>
      <c r="L254" s="2">
        <v>0.07</v>
      </c>
      <c r="M254" s="2">
        <v>1.71</v>
      </c>
      <c r="N254" s="2">
        <v>1.78</v>
      </c>
      <c r="O254" s="291"/>
      <c r="P254" s="2" t="s">
        <v>663</v>
      </c>
      <c r="Q254" s="2">
        <v>0.7</v>
      </c>
      <c r="R254" s="2">
        <v>28.8</v>
      </c>
      <c r="S254" s="3">
        <v>77.3</v>
      </c>
    </row>
    <row r="255" spans="2:19" ht="15" customHeight="1">
      <c r="B255" s="390"/>
      <c r="C255" s="381"/>
      <c r="D255" s="28" t="s">
        <v>39</v>
      </c>
      <c r="E255" s="10">
        <v>0</v>
      </c>
      <c r="F255" s="2">
        <v>3</v>
      </c>
      <c r="G255" s="2">
        <v>3</v>
      </c>
      <c r="H255" s="2">
        <v>6</v>
      </c>
      <c r="I255" s="2">
        <v>11</v>
      </c>
      <c r="J255" s="2">
        <v>18</v>
      </c>
      <c r="K255" s="2">
        <v>7</v>
      </c>
      <c r="L255" s="2">
        <v>0.09</v>
      </c>
      <c r="M255" s="2">
        <v>1.72</v>
      </c>
      <c r="N255" s="2">
        <v>1.81</v>
      </c>
      <c r="O255" s="291"/>
      <c r="P255" s="2" t="s">
        <v>663</v>
      </c>
      <c r="Q255" s="2">
        <v>1.6</v>
      </c>
      <c r="R255" s="2">
        <v>29.5</v>
      </c>
      <c r="S255" s="3">
        <v>72</v>
      </c>
    </row>
    <row r="256" spans="2:19" ht="15" customHeight="1" thickBot="1">
      <c r="B256" s="390"/>
      <c r="C256" s="381"/>
      <c r="D256" s="31" t="s">
        <v>40</v>
      </c>
      <c r="E256" s="23">
        <v>0</v>
      </c>
      <c r="F256" s="20">
        <v>1</v>
      </c>
      <c r="G256" s="20">
        <v>2</v>
      </c>
      <c r="H256" s="20">
        <v>3</v>
      </c>
      <c r="I256" s="20">
        <v>11</v>
      </c>
      <c r="J256" s="20">
        <v>26</v>
      </c>
      <c r="K256" s="20">
        <v>7</v>
      </c>
      <c r="L256" s="20">
        <v>0.04</v>
      </c>
      <c r="M256" s="20">
        <v>1.71</v>
      </c>
      <c r="N256" s="20">
        <v>1.75</v>
      </c>
      <c r="O256" s="292"/>
      <c r="P256" s="20" t="s">
        <v>669</v>
      </c>
      <c r="Q256" s="20">
        <v>1.4</v>
      </c>
      <c r="R256" s="20">
        <v>29.9</v>
      </c>
      <c r="S256" s="21">
        <v>72.6</v>
      </c>
    </row>
    <row r="257" spans="2:19" ht="15" customHeight="1">
      <c r="B257" s="390" t="s">
        <v>66</v>
      </c>
      <c r="C257" s="381"/>
      <c r="D257" s="27" t="s">
        <v>41</v>
      </c>
      <c r="E257" s="11">
        <v>0</v>
      </c>
      <c r="F257" s="6">
        <v>2</v>
      </c>
      <c r="G257" s="6">
        <v>2</v>
      </c>
      <c r="H257" s="6">
        <v>4</v>
      </c>
      <c r="I257" s="6">
        <v>13</v>
      </c>
      <c r="J257" s="6">
        <v>21</v>
      </c>
      <c r="K257" s="6">
        <v>4</v>
      </c>
      <c r="L257" s="6">
        <v>0.05</v>
      </c>
      <c r="M257" s="6">
        <v>1.7</v>
      </c>
      <c r="N257" s="6">
        <v>1.75</v>
      </c>
      <c r="O257" s="293"/>
      <c r="P257" s="6" t="s">
        <v>660</v>
      </c>
      <c r="Q257" s="6">
        <v>1.6</v>
      </c>
      <c r="R257" s="6">
        <v>30.3</v>
      </c>
      <c r="S257" s="7">
        <v>68.8</v>
      </c>
    </row>
    <row r="258" spans="2:19" ht="15" customHeight="1">
      <c r="B258" s="390"/>
      <c r="C258" s="381"/>
      <c r="D258" s="28" t="s">
        <v>42</v>
      </c>
      <c r="E258" s="10">
        <v>0</v>
      </c>
      <c r="F258" s="2">
        <v>1</v>
      </c>
      <c r="G258" s="2">
        <v>1</v>
      </c>
      <c r="H258" s="2">
        <v>2</v>
      </c>
      <c r="I258" s="2">
        <v>17</v>
      </c>
      <c r="J258" s="2">
        <v>16</v>
      </c>
      <c r="K258" s="2">
        <v>7</v>
      </c>
      <c r="L258" s="2">
        <v>0.05</v>
      </c>
      <c r="M258" s="2">
        <v>1.71</v>
      </c>
      <c r="N258" s="2">
        <v>1.76</v>
      </c>
      <c r="O258" s="291"/>
      <c r="P258" s="2" t="s">
        <v>660</v>
      </c>
      <c r="Q258" s="2">
        <v>2.2</v>
      </c>
      <c r="R258" s="2">
        <v>31</v>
      </c>
      <c r="S258" s="3">
        <v>68.8</v>
      </c>
    </row>
    <row r="259" spans="2:19" ht="15" customHeight="1">
      <c r="B259" s="390"/>
      <c r="C259" s="381"/>
      <c r="D259" s="28" t="s">
        <v>43</v>
      </c>
      <c r="E259" s="10">
        <v>0</v>
      </c>
      <c r="F259" s="2">
        <v>1</v>
      </c>
      <c r="G259" s="2">
        <v>3</v>
      </c>
      <c r="H259" s="2">
        <v>4</v>
      </c>
      <c r="I259" s="2">
        <v>20</v>
      </c>
      <c r="J259" s="2">
        <v>13</v>
      </c>
      <c r="K259" s="2">
        <v>9</v>
      </c>
      <c r="L259" s="2">
        <v>0.09</v>
      </c>
      <c r="M259" s="2">
        <v>1.72</v>
      </c>
      <c r="N259" s="2">
        <v>1.81</v>
      </c>
      <c r="O259" s="291"/>
      <c r="P259" s="2" t="s">
        <v>660</v>
      </c>
      <c r="Q259" s="2">
        <v>2.2</v>
      </c>
      <c r="R259" s="2">
        <v>29.7</v>
      </c>
      <c r="S259" s="3">
        <v>69.5</v>
      </c>
    </row>
    <row r="260" spans="2:19" ht="15" customHeight="1">
      <c r="B260" s="390"/>
      <c r="C260" s="381"/>
      <c r="D260" s="28" t="s">
        <v>44</v>
      </c>
      <c r="E260" s="10">
        <v>0</v>
      </c>
      <c r="F260" s="2">
        <v>1</v>
      </c>
      <c r="G260" s="2">
        <v>3</v>
      </c>
      <c r="H260" s="2">
        <v>4</v>
      </c>
      <c r="I260" s="2">
        <v>24</v>
      </c>
      <c r="J260" s="2">
        <v>2</v>
      </c>
      <c r="K260" s="2">
        <v>6</v>
      </c>
      <c r="L260" s="2">
        <v>0.05</v>
      </c>
      <c r="M260" s="2">
        <v>1.72</v>
      </c>
      <c r="N260" s="2">
        <v>1.77</v>
      </c>
      <c r="O260" s="291"/>
      <c r="P260" s="2" t="s">
        <v>660</v>
      </c>
      <c r="Q260" s="2">
        <v>2.3</v>
      </c>
      <c r="R260" s="2">
        <v>29.7</v>
      </c>
      <c r="S260" s="3">
        <v>60.1</v>
      </c>
    </row>
    <row r="261" spans="2:19" ht="15" customHeight="1">
      <c r="B261" s="390"/>
      <c r="C261" s="381"/>
      <c r="D261" s="28" t="s">
        <v>45</v>
      </c>
      <c r="E261" s="10">
        <v>0</v>
      </c>
      <c r="F261" s="2">
        <v>1</v>
      </c>
      <c r="G261" s="2">
        <v>2</v>
      </c>
      <c r="H261" s="2">
        <v>3</v>
      </c>
      <c r="I261" s="2">
        <v>23</v>
      </c>
      <c r="J261" s="2">
        <v>0</v>
      </c>
      <c r="K261" s="2">
        <v>3</v>
      </c>
      <c r="L261" s="2">
        <v>0.05</v>
      </c>
      <c r="M261" s="2">
        <v>1.74</v>
      </c>
      <c r="N261" s="2">
        <v>1.79</v>
      </c>
      <c r="O261" s="291"/>
      <c r="P261" s="2" t="s">
        <v>662</v>
      </c>
      <c r="Q261" s="2">
        <v>1.7</v>
      </c>
      <c r="R261" s="2">
        <v>29.2</v>
      </c>
      <c r="S261" s="3">
        <v>62.2</v>
      </c>
    </row>
    <row r="262" spans="2:19" ht="15" customHeight="1">
      <c r="B262" s="390"/>
      <c r="C262" s="381"/>
      <c r="D262" s="28" t="s">
        <v>46</v>
      </c>
      <c r="E262" s="10">
        <v>0</v>
      </c>
      <c r="F262" s="2">
        <v>1</v>
      </c>
      <c r="G262" s="2">
        <v>2</v>
      </c>
      <c r="H262" s="2">
        <v>3</v>
      </c>
      <c r="I262" s="2">
        <v>20</v>
      </c>
      <c r="J262" s="2">
        <v>9</v>
      </c>
      <c r="K262" s="2">
        <v>4</v>
      </c>
      <c r="L262" s="2">
        <v>0.05</v>
      </c>
      <c r="M262" s="2">
        <v>1.72</v>
      </c>
      <c r="N262" s="2">
        <v>1.77</v>
      </c>
      <c r="O262" s="291"/>
      <c r="P262" s="2" t="s">
        <v>660</v>
      </c>
      <c r="Q262" s="2">
        <v>1.7</v>
      </c>
      <c r="R262" s="2">
        <v>28.6</v>
      </c>
      <c r="S262" s="3">
        <v>60</v>
      </c>
    </row>
    <row r="263" spans="2:19" ht="15" customHeight="1">
      <c r="B263" s="390"/>
      <c r="C263" s="381"/>
      <c r="D263" s="28" t="s">
        <v>47</v>
      </c>
      <c r="E263" s="10">
        <v>0</v>
      </c>
      <c r="F263" s="2">
        <v>1</v>
      </c>
      <c r="G263" s="2">
        <v>2</v>
      </c>
      <c r="H263" s="2">
        <v>3</v>
      </c>
      <c r="I263" s="2">
        <v>20</v>
      </c>
      <c r="J263" s="2">
        <v>4</v>
      </c>
      <c r="K263" s="2">
        <v>3</v>
      </c>
      <c r="L263" s="2">
        <v>0.06</v>
      </c>
      <c r="M263" s="2">
        <v>1.74</v>
      </c>
      <c r="N263" s="2">
        <v>1.8</v>
      </c>
      <c r="O263" s="291"/>
      <c r="P263" s="2" t="s">
        <v>662</v>
      </c>
      <c r="Q263" s="2">
        <v>1.9</v>
      </c>
      <c r="R263" s="2">
        <v>27.7</v>
      </c>
      <c r="S263" s="3">
        <v>68.6</v>
      </c>
    </row>
    <row r="264" spans="2:19" ht="15" customHeight="1">
      <c r="B264" s="390"/>
      <c r="C264" s="381"/>
      <c r="D264" s="28" t="s">
        <v>48</v>
      </c>
      <c r="E264" s="10">
        <v>0</v>
      </c>
      <c r="F264" s="2">
        <v>1</v>
      </c>
      <c r="G264" s="2">
        <v>3</v>
      </c>
      <c r="H264" s="2">
        <v>4</v>
      </c>
      <c r="I264" s="2">
        <v>15</v>
      </c>
      <c r="J264" s="2">
        <v>5</v>
      </c>
      <c r="K264" s="2">
        <v>8</v>
      </c>
      <c r="L264" s="2">
        <v>0.06</v>
      </c>
      <c r="M264" s="2">
        <v>1.73</v>
      </c>
      <c r="N264" s="2">
        <v>1.79</v>
      </c>
      <c r="O264" s="291"/>
      <c r="P264" s="2" t="s">
        <v>660</v>
      </c>
      <c r="Q264" s="2">
        <v>2.3</v>
      </c>
      <c r="R264" s="2">
        <v>27</v>
      </c>
      <c r="S264" s="3">
        <v>72.9</v>
      </c>
    </row>
    <row r="265" spans="2:19" ht="15" customHeight="1">
      <c r="B265" s="390"/>
      <c r="C265" s="381"/>
      <c r="D265" s="28" t="s">
        <v>49</v>
      </c>
      <c r="E265" s="10">
        <v>0</v>
      </c>
      <c r="F265" s="2">
        <v>1</v>
      </c>
      <c r="G265" s="2">
        <v>3</v>
      </c>
      <c r="H265" s="2">
        <v>4</v>
      </c>
      <c r="I265" s="2">
        <v>15</v>
      </c>
      <c r="J265" s="2">
        <v>0</v>
      </c>
      <c r="K265" s="2">
        <v>1</v>
      </c>
      <c r="L265" s="2">
        <v>0.05</v>
      </c>
      <c r="M265" s="2">
        <v>1.73</v>
      </c>
      <c r="N265" s="2">
        <v>1.78</v>
      </c>
      <c r="O265" s="291"/>
      <c r="P265" s="2" t="s">
        <v>661</v>
      </c>
      <c r="Q265" s="2">
        <v>2.3</v>
      </c>
      <c r="R265" s="2">
        <v>26.9</v>
      </c>
      <c r="S265" s="3">
        <v>71.8</v>
      </c>
    </row>
    <row r="266" spans="2:19" ht="15" customHeight="1">
      <c r="B266" s="390"/>
      <c r="C266" s="381"/>
      <c r="D266" s="28" t="s">
        <v>50</v>
      </c>
      <c r="E266" s="10">
        <v>0</v>
      </c>
      <c r="F266" s="2">
        <v>1</v>
      </c>
      <c r="G266" s="2">
        <v>4</v>
      </c>
      <c r="H266" s="2">
        <v>5</v>
      </c>
      <c r="I266" s="2">
        <v>12</v>
      </c>
      <c r="J266" s="2">
        <v>8</v>
      </c>
      <c r="K266" s="2">
        <v>3</v>
      </c>
      <c r="L266" s="2">
        <v>0.05</v>
      </c>
      <c r="M266" s="2">
        <v>1.72</v>
      </c>
      <c r="N266" s="2">
        <v>1.77</v>
      </c>
      <c r="O266" s="291"/>
      <c r="P266" s="2" t="s">
        <v>664</v>
      </c>
      <c r="Q266" s="2">
        <v>1.1</v>
      </c>
      <c r="R266" s="2">
        <v>26.9</v>
      </c>
      <c r="S266" s="3">
        <v>72.4</v>
      </c>
    </row>
    <row r="267" spans="2:19" ht="15" customHeight="1">
      <c r="B267" s="390"/>
      <c r="C267" s="381"/>
      <c r="D267" s="28" t="s">
        <v>51</v>
      </c>
      <c r="E267" s="10">
        <v>0</v>
      </c>
      <c r="F267" s="2">
        <v>1</v>
      </c>
      <c r="G267" s="2">
        <v>5</v>
      </c>
      <c r="H267" s="2">
        <v>6</v>
      </c>
      <c r="I267" s="2">
        <v>11</v>
      </c>
      <c r="J267" s="2">
        <v>13</v>
      </c>
      <c r="K267" s="2">
        <v>3</v>
      </c>
      <c r="L267" s="2">
        <v>0.06</v>
      </c>
      <c r="M267" s="2">
        <v>1.73</v>
      </c>
      <c r="N267" s="2">
        <v>1.79</v>
      </c>
      <c r="O267" s="291"/>
      <c r="P267" s="2" t="s">
        <v>662</v>
      </c>
      <c r="Q267" s="2">
        <v>0.8</v>
      </c>
      <c r="R267" s="2">
        <v>26</v>
      </c>
      <c r="S267" s="3">
        <v>73.7</v>
      </c>
    </row>
    <row r="268" spans="2:19" ht="15" customHeight="1">
      <c r="B268" s="390"/>
      <c r="C268" s="381"/>
      <c r="D268" s="28" t="s">
        <v>52</v>
      </c>
      <c r="E268" s="10">
        <v>0</v>
      </c>
      <c r="F268" s="2">
        <v>1</v>
      </c>
      <c r="G268" s="2">
        <v>4</v>
      </c>
      <c r="H268" s="2">
        <v>5</v>
      </c>
      <c r="I268" s="2">
        <v>10</v>
      </c>
      <c r="J268" s="2">
        <v>11</v>
      </c>
      <c r="K268" s="2">
        <v>2</v>
      </c>
      <c r="L268" s="2">
        <v>0.05</v>
      </c>
      <c r="M268" s="2">
        <v>1.73</v>
      </c>
      <c r="N268" s="2">
        <v>1.78</v>
      </c>
      <c r="O268" s="291"/>
      <c r="P268" s="2" t="s">
        <v>662</v>
      </c>
      <c r="Q268" s="2">
        <v>0.8</v>
      </c>
      <c r="R268" s="2">
        <v>26</v>
      </c>
      <c r="S268" s="3">
        <v>76.9</v>
      </c>
    </row>
    <row r="269" spans="2:19" ht="15" customHeight="1">
      <c r="B269" s="390"/>
      <c r="C269" s="381"/>
      <c r="D269" s="28" t="s">
        <v>53</v>
      </c>
      <c r="E269" s="10">
        <v>0</v>
      </c>
      <c r="F269" s="2">
        <v>1</v>
      </c>
      <c r="G269" s="2">
        <v>4</v>
      </c>
      <c r="H269" s="2">
        <v>5</v>
      </c>
      <c r="I269" s="2">
        <v>9</v>
      </c>
      <c r="J269" s="2">
        <v>7</v>
      </c>
      <c r="K269" s="2">
        <v>4</v>
      </c>
      <c r="L269" s="2">
        <v>0.09</v>
      </c>
      <c r="M269" s="2">
        <v>1.74</v>
      </c>
      <c r="N269" s="2">
        <v>1.83</v>
      </c>
      <c r="O269" s="291"/>
      <c r="P269" s="2" t="s">
        <v>660</v>
      </c>
      <c r="Q269" s="2">
        <v>1.2</v>
      </c>
      <c r="R269" s="2">
        <v>26.1</v>
      </c>
      <c r="S269" s="3">
        <v>69.5</v>
      </c>
    </row>
    <row r="270" spans="2:19" ht="15" customHeight="1">
      <c r="B270" s="390"/>
      <c r="C270" s="382"/>
      <c r="D270" s="28" t="s">
        <v>54</v>
      </c>
      <c r="E270" s="10">
        <v>0</v>
      </c>
      <c r="F270" s="2">
        <v>1</v>
      </c>
      <c r="G270" s="2">
        <v>7</v>
      </c>
      <c r="H270" s="2">
        <v>8</v>
      </c>
      <c r="I270" s="2">
        <v>8</v>
      </c>
      <c r="J270" s="2">
        <v>8</v>
      </c>
      <c r="K270" s="2">
        <v>4</v>
      </c>
      <c r="L270" s="2">
        <v>0.06</v>
      </c>
      <c r="M270" s="2">
        <v>1.75</v>
      </c>
      <c r="N270" s="2">
        <v>1.81</v>
      </c>
      <c r="O270" s="291"/>
      <c r="P270" s="2" t="s">
        <v>661</v>
      </c>
      <c r="Q270" s="2">
        <v>1.3</v>
      </c>
      <c r="R270" s="2">
        <v>26.5</v>
      </c>
      <c r="S270" s="3">
        <v>71.2</v>
      </c>
    </row>
    <row r="271" spans="2:19" ht="15" customHeight="1">
      <c r="B271" s="390"/>
      <c r="C271" s="380">
        <v>41854</v>
      </c>
      <c r="D271" s="28" t="s">
        <v>31</v>
      </c>
      <c r="E271" s="10">
        <v>0</v>
      </c>
      <c r="F271" s="2">
        <v>2</v>
      </c>
      <c r="G271" s="2">
        <v>8</v>
      </c>
      <c r="H271" s="2">
        <v>10</v>
      </c>
      <c r="I271" s="2">
        <v>7</v>
      </c>
      <c r="J271" s="2">
        <v>10</v>
      </c>
      <c r="K271" s="2">
        <v>3</v>
      </c>
      <c r="L271" s="2">
        <v>0.07</v>
      </c>
      <c r="M271" s="2">
        <v>1.75</v>
      </c>
      <c r="N271" s="2">
        <v>1.82</v>
      </c>
      <c r="O271" s="291"/>
      <c r="P271" s="2" t="s">
        <v>665</v>
      </c>
      <c r="Q271" s="2">
        <v>0.8</v>
      </c>
      <c r="R271" s="2">
        <v>26.6</v>
      </c>
      <c r="S271" s="3">
        <v>69.9</v>
      </c>
    </row>
    <row r="272" spans="2:19" ht="15" customHeight="1">
      <c r="B272" s="390"/>
      <c r="C272" s="381"/>
      <c r="D272" s="28" t="s">
        <v>32</v>
      </c>
      <c r="E272" s="10">
        <v>0</v>
      </c>
      <c r="F272" s="2">
        <v>2</v>
      </c>
      <c r="G272" s="2">
        <v>8</v>
      </c>
      <c r="H272" s="2">
        <v>10</v>
      </c>
      <c r="I272" s="2">
        <v>7</v>
      </c>
      <c r="J272" s="2">
        <v>12</v>
      </c>
      <c r="K272" s="2">
        <v>-4</v>
      </c>
      <c r="L272" s="2">
        <v>0.05</v>
      </c>
      <c r="M272" s="2">
        <v>1.75</v>
      </c>
      <c r="N272" s="2">
        <v>1.8</v>
      </c>
      <c r="O272" s="291"/>
      <c r="P272" s="2" t="s">
        <v>661</v>
      </c>
      <c r="Q272" s="2">
        <v>1.2</v>
      </c>
      <c r="R272" s="2">
        <v>25.9</v>
      </c>
      <c r="S272" s="3">
        <v>75.5</v>
      </c>
    </row>
    <row r="273" spans="2:19" ht="15" customHeight="1">
      <c r="B273" s="390"/>
      <c r="C273" s="381"/>
      <c r="D273" s="28" t="s">
        <v>33</v>
      </c>
      <c r="E273" s="10">
        <v>0</v>
      </c>
      <c r="F273" s="2">
        <v>2</v>
      </c>
      <c r="G273" s="2">
        <v>8</v>
      </c>
      <c r="H273" s="2">
        <v>10</v>
      </c>
      <c r="I273" s="2">
        <v>7</v>
      </c>
      <c r="J273" s="2">
        <v>9</v>
      </c>
      <c r="K273" s="2">
        <v>-1</v>
      </c>
      <c r="L273" s="2">
        <v>0.06</v>
      </c>
      <c r="M273" s="2">
        <v>1.76</v>
      </c>
      <c r="N273" s="2">
        <v>1.82</v>
      </c>
      <c r="O273" s="291"/>
      <c r="P273" s="2" t="s">
        <v>664</v>
      </c>
      <c r="Q273" s="2">
        <v>1.2</v>
      </c>
      <c r="R273" s="2">
        <v>25.7</v>
      </c>
      <c r="S273" s="3">
        <v>75.8</v>
      </c>
    </row>
    <row r="274" spans="2:19" ht="15" customHeight="1">
      <c r="B274" s="390"/>
      <c r="C274" s="381"/>
      <c r="D274" s="28" t="s">
        <v>34</v>
      </c>
      <c r="E274" s="10">
        <v>0</v>
      </c>
      <c r="F274" s="2">
        <v>1</v>
      </c>
      <c r="G274" s="2">
        <v>6</v>
      </c>
      <c r="H274" s="2">
        <v>7</v>
      </c>
      <c r="I274" s="2">
        <v>7</v>
      </c>
      <c r="J274" s="2">
        <v>10</v>
      </c>
      <c r="K274" s="2">
        <v>1</v>
      </c>
      <c r="L274" s="2">
        <v>0.06</v>
      </c>
      <c r="M274" s="2">
        <v>1.73</v>
      </c>
      <c r="N274" s="2">
        <v>1.79</v>
      </c>
      <c r="O274" s="291"/>
      <c r="P274" s="2" t="s">
        <v>661</v>
      </c>
      <c r="Q274" s="2">
        <v>0.9</v>
      </c>
      <c r="R274" s="2">
        <v>25.4</v>
      </c>
      <c r="S274" s="3">
        <v>81.7</v>
      </c>
    </row>
    <row r="275" spans="2:19" ht="15" customHeight="1">
      <c r="B275" s="390"/>
      <c r="C275" s="381"/>
      <c r="D275" s="28" t="s">
        <v>35</v>
      </c>
      <c r="E275" s="10">
        <v>0</v>
      </c>
      <c r="F275" s="2">
        <v>1</v>
      </c>
      <c r="G275" s="2">
        <v>5</v>
      </c>
      <c r="H275" s="2">
        <v>6</v>
      </c>
      <c r="I275" s="2">
        <v>7</v>
      </c>
      <c r="J275" s="2">
        <v>8</v>
      </c>
      <c r="K275" s="2">
        <v>1</v>
      </c>
      <c r="L275" s="2">
        <v>0.04</v>
      </c>
      <c r="M275" s="2">
        <v>1.73</v>
      </c>
      <c r="N275" s="2">
        <v>1.77</v>
      </c>
      <c r="O275" s="291"/>
      <c r="P275" s="2" t="s">
        <v>665</v>
      </c>
      <c r="Q275" s="2">
        <v>0.7</v>
      </c>
      <c r="R275" s="2">
        <v>25.3</v>
      </c>
      <c r="S275" s="3">
        <v>86.2</v>
      </c>
    </row>
    <row r="276" spans="2:19" ht="15" customHeight="1">
      <c r="B276" s="390"/>
      <c r="C276" s="381"/>
      <c r="D276" s="28" t="s">
        <v>36</v>
      </c>
      <c r="E276" s="10">
        <v>0</v>
      </c>
      <c r="F276" s="2">
        <v>1</v>
      </c>
      <c r="G276" s="2">
        <v>4</v>
      </c>
      <c r="H276" s="2">
        <v>5</v>
      </c>
      <c r="I276" s="2">
        <v>6</v>
      </c>
      <c r="J276" s="2">
        <v>7</v>
      </c>
      <c r="K276" s="2">
        <v>4</v>
      </c>
      <c r="L276" s="2">
        <v>0.04</v>
      </c>
      <c r="M276" s="2">
        <v>1.72</v>
      </c>
      <c r="N276" s="2">
        <v>1.76</v>
      </c>
      <c r="O276" s="291"/>
      <c r="P276" s="2" t="s">
        <v>659</v>
      </c>
      <c r="Q276" s="2">
        <v>0</v>
      </c>
      <c r="R276" s="2">
        <v>25.4</v>
      </c>
      <c r="S276" s="3">
        <v>83.8</v>
      </c>
    </row>
    <row r="277" spans="2:19" ht="15" customHeight="1">
      <c r="B277" s="390"/>
      <c r="C277" s="381"/>
      <c r="D277" s="28" t="s">
        <v>37</v>
      </c>
      <c r="E277" s="10">
        <v>0</v>
      </c>
      <c r="F277" s="2">
        <v>3</v>
      </c>
      <c r="G277" s="2">
        <v>4</v>
      </c>
      <c r="H277" s="2">
        <v>7</v>
      </c>
      <c r="I277" s="2">
        <v>6</v>
      </c>
      <c r="J277" s="2">
        <v>3</v>
      </c>
      <c r="K277" s="2">
        <v>-1</v>
      </c>
      <c r="L277" s="2">
        <v>0.06</v>
      </c>
      <c r="M277" s="2">
        <v>1.73</v>
      </c>
      <c r="N277" s="2">
        <v>1.79</v>
      </c>
      <c r="O277" s="291"/>
      <c r="P277" s="2" t="s">
        <v>659</v>
      </c>
      <c r="Q277" s="2">
        <v>0</v>
      </c>
      <c r="R277" s="2">
        <v>26</v>
      </c>
      <c r="S277" s="3">
        <v>79.2</v>
      </c>
    </row>
    <row r="278" spans="2:19" ht="15" customHeight="1">
      <c r="B278" s="390"/>
      <c r="C278" s="381"/>
      <c r="D278" s="28" t="s">
        <v>38</v>
      </c>
      <c r="E278" s="10">
        <v>0</v>
      </c>
      <c r="F278" s="2">
        <v>2</v>
      </c>
      <c r="G278" s="2">
        <v>4</v>
      </c>
      <c r="H278" s="2">
        <v>6</v>
      </c>
      <c r="I278" s="2">
        <v>7</v>
      </c>
      <c r="J278" s="2">
        <v>6</v>
      </c>
      <c r="K278" s="2">
        <v>-1</v>
      </c>
      <c r="L278" s="2">
        <v>0.05</v>
      </c>
      <c r="M278" s="2">
        <v>1.72</v>
      </c>
      <c r="N278" s="2">
        <v>1.77</v>
      </c>
      <c r="O278" s="291"/>
      <c r="P278" s="2" t="s">
        <v>659</v>
      </c>
      <c r="Q278" s="2">
        <v>0</v>
      </c>
      <c r="R278" s="2">
        <v>26.9</v>
      </c>
      <c r="S278" s="3">
        <v>75.5</v>
      </c>
    </row>
    <row r="279" spans="2:19" ht="15" customHeight="1">
      <c r="B279" s="390"/>
      <c r="C279" s="381"/>
      <c r="D279" s="28" t="s">
        <v>39</v>
      </c>
      <c r="E279" s="10">
        <v>0</v>
      </c>
      <c r="F279" s="2">
        <v>3</v>
      </c>
      <c r="G279" s="2">
        <v>5</v>
      </c>
      <c r="H279" s="2">
        <v>8</v>
      </c>
      <c r="I279" s="2">
        <v>7</v>
      </c>
      <c r="J279" s="2">
        <v>8</v>
      </c>
      <c r="K279" s="2">
        <v>1</v>
      </c>
      <c r="L279" s="2">
        <v>0.07</v>
      </c>
      <c r="M279" s="2">
        <v>1.76</v>
      </c>
      <c r="N279" s="2">
        <v>1.83</v>
      </c>
      <c r="O279" s="291"/>
      <c r="P279" s="2" t="s">
        <v>675</v>
      </c>
      <c r="Q279" s="2">
        <v>0.5</v>
      </c>
      <c r="R279" s="2">
        <v>27.5</v>
      </c>
      <c r="S279" s="3">
        <v>73.3</v>
      </c>
    </row>
    <row r="280" spans="2:19" ht="15" customHeight="1" thickBot="1">
      <c r="B280" s="390"/>
      <c r="C280" s="381"/>
      <c r="D280" s="31" t="s">
        <v>40</v>
      </c>
      <c r="E280" s="23">
        <v>0</v>
      </c>
      <c r="F280" s="20">
        <v>2</v>
      </c>
      <c r="G280" s="20">
        <v>3</v>
      </c>
      <c r="H280" s="20">
        <v>5</v>
      </c>
      <c r="I280" s="20">
        <v>12</v>
      </c>
      <c r="J280" s="20">
        <v>15</v>
      </c>
      <c r="K280" s="20">
        <v>9</v>
      </c>
      <c r="L280" s="20">
        <v>0.07</v>
      </c>
      <c r="M280" s="20">
        <v>1.73</v>
      </c>
      <c r="N280" s="20">
        <v>1.8</v>
      </c>
      <c r="O280" s="292"/>
      <c r="P280" s="20" t="s">
        <v>660</v>
      </c>
      <c r="Q280" s="20">
        <v>0.9</v>
      </c>
      <c r="R280" s="20">
        <v>27.7</v>
      </c>
      <c r="S280" s="21">
        <v>72.6</v>
      </c>
    </row>
    <row r="281" spans="2:19" ht="15" customHeight="1">
      <c r="B281" s="390" t="s">
        <v>66</v>
      </c>
      <c r="C281" s="381"/>
      <c r="D281" s="27" t="s">
        <v>41</v>
      </c>
      <c r="E281" s="11">
        <v>0</v>
      </c>
      <c r="F281" s="6">
        <v>1</v>
      </c>
      <c r="G281" s="6">
        <v>2</v>
      </c>
      <c r="H281" s="6">
        <v>3</v>
      </c>
      <c r="I281" s="6">
        <v>15</v>
      </c>
      <c r="J281" s="6">
        <v>5</v>
      </c>
      <c r="K281" s="6">
        <v>2</v>
      </c>
      <c r="L281" s="6">
        <v>0.07</v>
      </c>
      <c r="M281" s="6">
        <v>1.72</v>
      </c>
      <c r="N281" s="6">
        <v>1.79</v>
      </c>
      <c r="O281" s="293"/>
      <c r="P281" s="6" t="s">
        <v>662</v>
      </c>
      <c r="Q281" s="6">
        <v>0.8</v>
      </c>
      <c r="R281" s="6">
        <v>28.4</v>
      </c>
      <c r="S281" s="7">
        <v>71.3</v>
      </c>
    </row>
    <row r="282" spans="2:19" ht="15" customHeight="1">
      <c r="B282" s="390"/>
      <c r="C282" s="381"/>
      <c r="D282" s="28" t="s">
        <v>42</v>
      </c>
      <c r="E282" s="10">
        <v>0</v>
      </c>
      <c r="F282" s="2">
        <v>1</v>
      </c>
      <c r="G282" s="2">
        <v>2</v>
      </c>
      <c r="H282" s="2">
        <v>3</v>
      </c>
      <c r="I282" s="2">
        <v>18</v>
      </c>
      <c r="J282" s="2">
        <v>15</v>
      </c>
      <c r="K282" s="2">
        <v>2</v>
      </c>
      <c r="L282" s="2">
        <v>0.07</v>
      </c>
      <c r="M282" s="2">
        <v>1.71</v>
      </c>
      <c r="N282" s="2">
        <v>1.78</v>
      </c>
      <c r="O282" s="291"/>
      <c r="P282" s="2" t="s">
        <v>669</v>
      </c>
      <c r="Q282" s="2">
        <v>1.1</v>
      </c>
      <c r="R282" s="2">
        <v>29</v>
      </c>
      <c r="S282" s="3">
        <v>68.1</v>
      </c>
    </row>
    <row r="283" spans="2:19" ht="15" customHeight="1">
      <c r="B283" s="390"/>
      <c r="C283" s="381"/>
      <c r="D283" s="28" t="s">
        <v>43</v>
      </c>
      <c r="E283" s="10">
        <v>0</v>
      </c>
      <c r="F283" s="2">
        <v>1</v>
      </c>
      <c r="G283" s="2">
        <v>1</v>
      </c>
      <c r="H283" s="2">
        <v>2</v>
      </c>
      <c r="I283" s="2">
        <v>14</v>
      </c>
      <c r="J283" s="2">
        <v>4</v>
      </c>
      <c r="K283" s="2">
        <v>6</v>
      </c>
      <c r="L283" s="2">
        <v>0.05</v>
      </c>
      <c r="M283" s="2">
        <v>1.7</v>
      </c>
      <c r="N283" s="2">
        <v>1.75</v>
      </c>
      <c r="O283" s="291"/>
      <c r="P283" s="2" t="s">
        <v>663</v>
      </c>
      <c r="Q283" s="2">
        <v>1.4</v>
      </c>
      <c r="R283" s="2">
        <v>29.9</v>
      </c>
      <c r="S283" s="3">
        <v>64.8</v>
      </c>
    </row>
    <row r="284" spans="2:19" ht="15" customHeight="1">
      <c r="B284" s="390"/>
      <c r="C284" s="381"/>
      <c r="D284" s="28" t="s">
        <v>44</v>
      </c>
      <c r="E284" s="10">
        <v>0</v>
      </c>
      <c r="F284" s="2">
        <v>0</v>
      </c>
      <c r="G284" s="2">
        <v>1</v>
      </c>
      <c r="H284" s="2">
        <v>1</v>
      </c>
      <c r="I284" s="2">
        <v>13</v>
      </c>
      <c r="J284" s="2">
        <v>5</v>
      </c>
      <c r="K284" s="2">
        <v>3</v>
      </c>
      <c r="L284" s="2">
        <v>0.06</v>
      </c>
      <c r="M284" s="2">
        <v>1.71</v>
      </c>
      <c r="N284" s="2">
        <v>1.77</v>
      </c>
      <c r="O284" s="291"/>
      <c r="P284" s="2" t="s">
        <v>663</v>
      </c>
      <c r="Q284" s="2">
        <v>1</v>
      </c>
      <c r="R284" s="2">
        <v>29</v>
      </c>
      <c r="S284" s="3">
        <v>69</v>
      </c>
    </row>
    <row r="285" spans="2:19" ht="15" customHeight="1">
      <c r="B285" s="390"/>
      <c r="C285" s="381"/>
      <c r="D285" s="28" t="s">
        <v>45</v>
      </c>
      <c r="E285" s="10">
        <v>0</v>
      </c>
      <c r="F285" s="2">
        <v>1</v>
      </c>
      <c r="G285" s="2">
        <v>1</v>
      </c>
      <c r="H285" s="2">
        <v>2</v>
      </c>
      <c r="I285" s="2">
        <v>12</v>
      </c>
      <c r="J285" s="2">
        <v>5</v>
      </c>
      <c r="K285" s="2">
        <v>2</v>
      </c>
      <c r="L285" s="2">
        <v>0.08</v>
      </c>
      <c r="M285" s="2">
        <v>1.7</v>
      </c>
      <c r="N285" s="2">
        <v>1.78</v>
      </c>
      <c r="O285" s="291"/>
      <c r="P285" s="2" t="s">
        <v>662</v>
      </c>
      <c r="Q285" s="2">
        <v>1.8</v>
      </c>
      <c r="R285" s="2">
        <v>28.5</v>
      </c>
      <c r="S285" s="3">
        <v>72.9</v>
      </c>
    </row>
    <row r="286" spans="2:19" ht="15" customHeight="1">
      <c r="B286" s="390"/>
      <c r="C286" s="381"/>
      <c r="D286" s="28" t="s">
        <v>46</v>
      </c>
      <c r="E286" s="10">
        <v>0</v>
      </c>
      <c r="F286" s="2">
        <v>0</v>
      </c>
      <c r="G286" s="2">
        <v>1</v>
      </c>
      <c r="H286" s="2">
        <v>1</v>
      </c>
      <c r="I286" s="2">
        <v>12</v>
      </c>
      <c r="J286" s="2">
        <v>11</v>
      </c>
      <c r="K286" s="2">
        <v>2</v>
      </c>
      <c r="L286" s="2">
        <v>0.07</v>
      </c>
      <c r="M286" s="2">
        <v>1.69</v>
      </c>
      <c r="N286" s="2">
        <v>1.76</v>
      </c>
      <c r="O286" s="291"/>
      <c r="P286" s="2" t="s">
        <v>661</v>
      </c>
      <c r="Q286" s="2">
        <v>2</v>
      </c>
      <c r="R286" s="2">
        <v>27.9</v>
      </c>
      <c r="S286" s="3">
        <v>74.2</v>
      </c>
    </row>
    <row r="287" spans="2:19" ht="15" customHeight="1">
      <c r="B287" s="390"/>
      <c r="C287" s="381"/>
      <c r="D287" s="28" t="s">
        <v>47</v>
      </c>
      <c r="E287" s="10">
        <v>0</v>
      </c>
      <c r="F287" s="2">
        <v>0</v>
      </c>
      <c r="G287" s="2">
        <v>1</v>
      </c>
      <c r="H287" s="2">
        <v>1</v>
      </c>
      <c r="I287" s="2">
        <v>13</v>
      </c>
      <c r="J287" s="2">
        <v>18</v>
      </c>
      <c r="K287" s="2">
        <v>7</v>
      </c>
      <c r="L287" s="2">
        <v>0.05</v>
      </c>
      <c r="M287" s="2">
        <v>1.7</v>
      </c>
      <c r="N287" s="2">
        <v>1.75</v>
      </c>
      <c r="O287" s="291"/>
      <c r="P287" s="2" t="s">
        <v>660</v>
      </c>
      <c r="Q287" s="2">
        <v>1.8</v>
      </c>
      <c r="R287" s="2">
        <v>27.9</v>
      </c>
      <c r="S287" s="3">
        <v>77.2</v>
      </c>
    </row>
    <row r="288" spans="2:19" ht="15" customHeight="1">
      <c r="B288" s="390"/>
      <c r="C288" s="381"/>
      <c r="D288" s="28" t="s">
        <v>48</v>
      </c>
      <c r="E288" s="10">
        <v>0</v>
      </c>
      <c r="F288" s="2">
        <v>0</v>
      </c>
      <c r="G288" s="2">
        <v>1</v>
      </c>
      <c r="H288" s="2">
        <v>1</v>
      </c>
      <c r="I288" s="2">
        <v>14</v>
      </c>
      <c r="J288" s="2">
        <v>11</v>
      </c>
      <c r="K288" s="2">
        <v>5</v>
      </c>
      <c r="L288" s="2">
        <v>0.06</v>
      </c>
      <c r="M288" s="2">
        <v>1.7</v>
      </c>
      <c r="N288" s="2">
        <v>1.76</v>
      </c>
      <c r="O288" s="291"/>
      <c r="P288" s="2" t="s">
        <v>662</v>
      </c>
      <c r="Q288" s="2">
        <v>1</v>
      </c>
      <c r="R288" s="2">
        <v>26.9</v>
      </c>
      <c r="S288" s="3">
        <v>79.8</v>
      </c>
    </row>
    <row r="289" spans="2:19" ht="15" customHeight="1">
      <c r="B289" s="390"/>
      <c r="C289" s="381"/>
      <c r="D289" s="28" t="s">
        <v>49</v>
      </c>
      <c r="E289" s="10">
        <v>0</v>
      </c>
      <c r="F289" s="2">
        <v>1</v>
      </c>
      <c r="G289" s="2">
        <v>2</v>
      </c>
      <c r="H289" s="2">
        <v>3</v>
      </c>
      <c r="I289" s="2">
        <v>14</v>
      </c>
      <c r="J289" s="2">
        <v>18</v>
      </c>
      <c r="K289" s="2">
        <v>5</v>
      </c>
      <c r="L289" s="2">
        <v>0.09</v>
      </c>
      <c r="M289" s="2">
        <v>1.7</v>
      </c>
      <c r="N289" s="2">
        <v>1.79</v>
      </c>
      <c r="O289" s="291"/>
      <c r="P289" s="2" t="s">
        <v>662</v>
      </c>
      <c r="Q289" s="2">
        <v>1.2</v>
      </c>
      <c r="R289" s="2">
        <v>26.3</v>
      </c>
      <c r="S289" s="3">
        <v>82.8</v>
      </c>
    </row>
    <row r="290" spans="2:19" ht="15" customHeight="1">
      <c r="B290" s="390"/>
      <c r="C290" s="381"/>
      <c r="D290" s="28" t="s">
        <v>50</v>
      </c>
      <c r="E290" s="10">
        <v>0</v>
      </c>
      <c r="F290" s="2">
        <v>0</v>
      </c>
      <c r="G290" s="2">
        <v>2</v>
      </c>
      <c r="H290" s="2">
        <v>2</v>
      </c>
      <c r="I290" s="2">
        <v>13</v>
      </c>
      <c r="J290" s="2">
        <v>17</v>
      </c>
      <c r="K290" s="2">
        <v>5</v>
      </c>
      <c r="L290" s="2">
        <v>0.08</v>
      </c>
      <c r="M290" s="2">
        <v>1.7</v>
      </c>
      <c r="N290" s="2">
        <v>1.78</v>
      </c>
      <c r="O290" s="291"/>
      <c r="P290" s="2" t="s">
        <v>661</v>
      </c>
      <c r="Q290" s="2">
        <v>1</v>
      </c>
      <c r="R290" s="2">
        <v>26.3</v>
      </c>
      <c r="S290" s="3">
        <v>81.9</v>
      </c>
    </row>
    <row r="291" spans="2:19" ht="15" customHeight="1">
      <c r="B291" s="390"/>
      <c r="C291" s="381"/>
      <c r="D291" s="28" t="s">
        <v>51</v>
      </c>
      <c r="E291" s="10">
        <v>0</v>
      </c>
      <c r="F291" s="2">
        <v>1</v>
      </c>
      <c r="G291" s="2">
        <v>3</v>
      </c>
      <c r="H291" s="2">
        <v>4</v>
      </c>
      <c r="I291" s="2">
        <v>12</v>
      </c>
      <c r="J291" s="2">
        <v>15</v>
      </c>
      <c r="K291" s="2">
        <v>7</v>
      </c>
      <c r="L291" s="2">
        <v>0.08</v>
      </c>
      <c r="M291" s="2">
        <v>1.7</v>
      </c>
      <c r="N291" s="2">
        <v>1.78</v>
      </c>
      <c r="O291" s="291"/>
      <c r="P291" s="2" t="s">
        <v>661</v>
      </c>
      <c r="Q291" s="2">
        <v>1.2</v>
      </c>
      <c r="R291" s="2">
        <v>26.6</v>
      </c>
      <c r="S291" s="3">
        <v>81.1</v>
      </c>
    </row>
    <row r="292" spans="2:19" ht="15" customHeight="1">
      <c r="B292" s="390"/>
      <c r="C292" s="381"/>
      <c r="D292" s="28" t="s">
        <v>52</v>
      </c>
      <c r="E292" s="10">
        <v>0</v>
      </c>
      <c r="F292" s="2">
        <v>1</v>
      </c>
      <c r="G292" s="2">
        <v>4</v>
      </c>
      <c r="H292" s="2">
        <v>5</v>
      </c>
      <c r="I292" s="2">
        <v>11</v>
      </c>
      <c r="J292" s="2">
        <v>23</v>
      </c>
      <c r="K292" s="2">
        <v>5</v>
      </c>
      <c r="L292" s="2">
        <v>0.08</v>
      </c>
      <c r="M292" s="2">
        <v>1.71</v>
      </c>
      <c r="N292" s="2">
        <v>1.79</v>
      </c>
      <c r="O292" s="291"/>
      <c r="P292" s="2" t="s">
        <v>659</v>
      </c>
      <c r="Q292" s="2">
        <v>0.3</v>
      </c>
      <c r="R292" s="2">
        <v>26.8</v>
      </c>
      <c r="S292" s="3">
        <v>82.3</v>
      </c>
    </row>
    <row r="293" spans="2:19" ht="15" customHeight="1">
      <c r="B293" s="390"/>
      <c r="C293" s="381"/>
      <c r="D293" s="28" t="s">
        <v>53</v>
      </c>
      <c r="E293" s="10">
        <v>0</v>
      </c>
      <c r="F293" s="2">
        <v>1</v>
      </c>
      <c r="G293" s="2">
        <v>4</v>
      </c>
      <c r="H293" s="2">
        <v>5</v>
      </c>
      <c r="I293" s="2">
        <v>9</v>
      </c>
      <c r="J293" s="2">
        <v>14</v>
      </c>
      <c r="K293" s="2">
        <v>5</v>
      </c>
      <c r="L293" s="2">
        <v>0.06</v>
      </c>
      <c r="M293" s="2">
        <v>1.71</v>
      </c>
      <c r="N293" s="2">
        <v>1.77</v>
      </c>
      <c r="O293" s="291"/>
      <c r="P293" s="2" t="s">
        <v>659</v>
      </c>
      <c r="Q293" s="2">
        <v>0.1</v>
      </c>
      <c r="R293" s="2">
        <v>26.6</v>
      </c>
      <c r="S293" s="3">
        <v>82.7</v>
      </c>
    </row>
    <row r="294" spans="2:19" ht="15" customHeight="1">
      <c r="B294" s="390"/>
      <c r="C294" s="382"/>
      <c r="D294" s="28" t="s">
        <v>54</v>
      </c>
      <c r="E294" s="10">
        <v>0</v>
      </c>
      <c r="F294" s="2">
        <v>1</v>
      </c>
      <c r="G294" s="2">
        <v>4</v>
      </c>
      <c r="H294" s="2">
        <v>5</v>
      </c>
      <c r="I294" s="2">
        <v>6</v>
      </c>
      <c r="J294" s="2">
        <v>6</v>
      </c>
      <c r="K294" s="2">
        <v>3</v>
      </c>
      <c r="L294" s="2">
        <v>0.06</v>
      </c>
      <c r="M294" s="2">
        <v>1.71</v>
      </c>
      <c r="N294" s="2">
        <v>1.77</v>
      </c>
      <c r="O294" s="291"/>
      <c r="P294" s="2" t="s">
        <v>661</v>
      </c>
      <c r="Q294" s="2">
        <v>0.9</v>
      </c>
      <c r="R294" s="2">
        <v>26.7</v>
      </c>
      <c r="S294" s="3">
        <v>79.8</v>
      </c>
    </row>
    <row r="295" spans="2:19" ht="15" customHeight="1">
      <c r="B295" s="390"/>
      <c r="C295" s="380">
        <v>41855</v>
      </c>
      <c r="D295" s="28" t="s">
        <v>31</v>
      </c>
      <c r="E295" s="10">
        <v>0</v>
      </c>
      <c r="F295" s="2">
        <v>2</v>
      </c>
      <c r="G295" s="2">
        <v>7</v>
      </c>
      <c r="H295" s="2">
        <v>9</v>
      </c>
      <c r="I295" s="2">
        <v>3</v>
      </c>
      <c r="J295" s="2">
        <v>4</v>
      </c>
      <c r="K295" s="2">
        <v>4</v>
      </c>
      <c r="L295" s="2">
        <v>0.08</v>
      </c>
      <c r="M295" s="2">
        <v>1.73</v>
      </c>
      <c r="N295" s="2">
        <v>1.81</v>
      </c>
      <c r="O295" s="291"/>
      <c r="P295" s="2" t="s">
        <v>659</v>
      </c>
      <c r="Q295" s="2">
        <v>0.2</v>
      </c>
      <c r="R295" s="2">
        <v>26.3</v>
      </c>
      <c r="S295" s="3">
        <v>83.7</v>
      </c>
    </row>
    <row r="296" spans="2:19" ht="15" customHeight="1">
      <c r="B296" s="390"/>
      <c r="C296" s="381"/>
      <c r="D296" s="28" t="s">
        <v>32</v>
      </c>
      <c r="E296" s="10">
        <v>0</v>
      </c>
      <c r="F296" s="2">
        <v>1</v>
      </c>
      <c r="G296" s="2">
        <v>6</v>
      </c>
      <c r="H296" s="2">
        <v>7</v>
      </c>
      <c r="I296" s="2">
        <v>4</v>
      </c>
      <c r="J296" s="2">
        <v>6</v>
      </c>
      <c r="K296" s="2">
        <v>6</v>
      </c>
      <c r="L296" s="2">
        <v>0.05</v>
      </c>
      <c r="M296" s="2">
        <v>1.73</v>
      </c>
      <c r="N296" s="2">
        <v>1.78</v>
      </c>
      <c r="O296" s="291"/>
      <c r="P296" s="2" t="s">
        <v>659</v>
      </c>
      <c r="Q296" s="2">
        <v>0</v>
      </c>
      <c r="R296" s="2">
        <v>25.8</v>
      </c>
      <c r="S296" s="3">
        <v>83.9</v>
      </c>
    </row>
    <row r="297" spans="2:19" ht="15" customHeight="1">
      <c r="B297" s="390"/>
      <c r="C297" s="381"/>
      <c r="D297" s="28" t="s">
        <v>33</v>
      </c>
      <c r="E297" s="10">
        <v>0</v>
      </c>
      <c r="F297" s="2">
        <v>1</v>
      </c>
      <c r="G297" s="2">
        <v>5</v>
      </c>
      <c r="H297" s="2">
        <v>6</v>
      </c>
      <c r="I297" s="2">
        <v>6</v>
      </c>
      <c r="J297" s="2">
        <v>25</v>
      </c>
      <c r="K297" s="2">
        <v>6</v>
      </c>
      <c r="L297" s="2">
        <v>0.08</v>
      </c>
      <c r="M297" s="2">
        <v>1.75</v>
      </c>
      <c r="N297" s="2">
        <v>1.83</v>
      </c>
      <c r="O297" s="291"/>
      <c r="P297" s="2" t="s">
        <v>659</v>
      </c>
      <c r="Q297" s="2">
        <v>0.3</v>
      </c>
      <c r="R297" s="2">
        <v>25.8</v>
      </c>
      <c r="S297" s="3">
        <v>86.2</v>
      </c>
    </row>
    <row r="298" spans="2:19" ht="15" customHeight="1">
      <c r="B298" s="390"/>
      <c r="C298" s="381"/>
      <c r="D298" s="28" t="s">
        <v>34</v>
      </c>
      <c r="E298" s="10">
        <v>0</v>
      </c>
      <c r="F298" s="2">
        <v>1</v>
      </c>
      <c r="G298" s="2">
        <v>4</v>
      </c>
      <c r="H298" s="2">
        <v>5</v>
      </c>
      <c r="I298" s="2">
        <v>5</v>
      </c>
      <c r="J298" s="2">
        <v>24</v>
      </c>
      <c r="K298" s="2">
        <v>5</v>
      </c>
      <c r="L298" s="2">
        <v>0.06</v>
      </c>
      <c r="M298" s="2">
        <v>1.71</v>
      </c>
      <c r="N298" s="2">
        <v>1.77</v>
      </c>
      <c r="O298" s="291"/>
      <c r="P298" s="2" t="s">
        <v>659</v>
      </c>
      <c r="Q298" s="2">
        <v>0</v>
      </c>
      <c r="R298" s="2">
        <v>25.8</v>
      </c>
      <c r="S298" s="3">
        <v>89.8</v>
      </c>
    </row>
    <row r="299" spans="2:19" ht="15" customHeight="1">
      <c r="B299" s="390"/>
      <c r="C299" s="381"/>
      <c r="D299" s="28" t="s">
        <v>35</v>
      </c>
      <c r="E299" s="10">
        <v>0</v>
      </c>
      <c r="F299" s="2">
        <v>3</v>
      </c>
      <c r="G299" s="2">
        <v>4</v>
      </c>
      <c r="H299" s="2">
        <v>7</v>
      </c>
      <c r="I299" s="2">
        <v>2</v>
      </c>
      <c r="J299" s="2">
        <v>7</v>
      </c>
      <c r="K299" s="2">
        <v>7</v>
      </c>
      <c r="L299" s="2">
        <v>0.07</v>
      </c>
      <c r="M299" s="2">
        <v>1.77</v>
      </c>
      <c r="N299" s="2">
        <v>1.84</v>
      </c>
      <c r="O299" s="291"/>
      <c r="P299" s="2" t="s">
        <v>659</v>
      </c>
      <c r="Q299" s="2">
        <v>0.4</v>
      </c>
      <c r="R299" s="2">
        <v>25.5</v>
      </c>
      <c r="S299" s="3">
        <v>89.5</v>
      </c>
    </row>
    <row r="300" spans="2:19" ht="15" customHeight="1">
      <c r="B300" s="390"/>
      <c r="C300" s="381"/>
      <c r="D300" s="28" t="s">
        <v>36</v>
      </c>
      <c r="E300" s="10">
        <v>0</v>
      </c>
      <c r="F300" s="2">
        <v>8</v>
      </c>
      <c r="G300" s="2">
        <v>5</v>
      </c>
      <c r="H300" s="2">
        <v>13</v>
      </c>
      <c r="I300" s="2">
        <v>1</v>
      </c>
      <c r="J300" s="2">
        <v>13</v>
      </c>
      <c r="K300" s="2">
        <v>1</v>
      </c>
      <c r="L300" s="2">
        <v>0.06</v>
      </c>
      <c r="M300" s="2">
        <v>1.77</v>
      </c>
      <c r="N300" s="2">
        <v>1.83</v>
      </c>
      <c r="O300" s="291"/>
      <c r="P300" s="2" t="s">
        <v>659</v>
      </c>
      <c r="Q300" s="2">
        <v>0.4</v>
      </c>
      <c r="R300" s="2">
        <v>25.8</v>
      </c>
      <c r="S300" s="3">
        <v>87.7</v>
      </c>
    </row>
    <row r="301" spans="2:19" ht="15" customHeight="1">
      <c r="B301" s="390"/>
      <c r="C301" s="381"/>
      <c r="D301" s="28" t="s">
        <v>37</v>
      </c>
      <c r="E301" s="10">
        <v>0</v>
      </c>
      <c r="F301" s="2">
        <v>8</v>
      </c>
      <c r="G301" s="2">
        <v>6</v>
      </c>
      <c r="H301" s="2">
        <v>14</v>
      </c>
      <c r="I301" s="2">
        <v>3</v>
      </c>
      <c r="J301" s="2">
        <v>19</v>
      </c>
      <c r="K301" s="2">
        <v>2</v>
      </c>
      <c r="L301" s="2">
        <v>0.07</v>
      </c>
      <c r="M301" s="2">
        <v>1.74</v>
      </c>
      <c r="N301" s="2">
        <v>1.81</v>
      </c>
      <c r="O301" s="291"/>
      <c r="P301" s="2" t="s">
        <v>666</v>
      </c>
      <c r="Q301" s="2">
        <v>0.8</v>
      </c>
      <c r="R301" s="2">
        <v>25.2</v>
      </c>
      <c r="S301" s="3">
        <v>92.8</v>
      </c>
    </row>
    <row r="302" spans="2:19" ht="15" customHeight="1">
      <c r="B302" s="390"/>
      <c r="C302" s="381"/>
      <c r="D302" s="28" t="s">
        <v>38</v>
      </c>
      <c r="E302" s="10">
        <v>0</v>
      </c>
      <c r="F302" s="2">
        <v>9</v>
      </c>
      <c r="G302" s="2">
        <v>6</v>
      </c>
      <c r="H302" s="2">
        <v>15</v>
      </c>
      <c r="I302" s="2">
        <v>3</v>
      </c>
      <c r="J302" s="2">
        <v>26</v>
      </c>
      <c r="K302" s="2">
        <v>8</v>
      </c>
      <c r="L302" s="2">
        <v>0.07</v>
      </c>
      <c r="M302" s="2">
        <v>1.72</v>
      </c>
      <c r="N302" s="2">
        <v>1.79</v>
      </c>
      <c r="O302" s="291"/>
      <c r="P302" s="2" t="s">
        <v>659</v>
      </c>
      <c r="Q302" s="2">
        <v>0.1</v>
      </c>
      <c r="R302" s="2">
        <v>25.9</v>
      </c>
      <c r="S302" s="3">
        <v>89.4</v>
      </c>
    </row>
    <row r="303" spans="2:19" ht="15" customHeight="1">
      <c r="B303" s="390"/>
      <c r="C303" s="381"/>
      <c r="D303" s="28" t="s">
        <v>39</v>
      </c>
      <c r="E303" s="10">
        <v>0</v>
      </c>
      <c r="F303" s="2">
        <v>10</v>
      </c>
      <c r="G303" s="2">
        <v>6</v>
      </c>
      <c r="H303" s="2">
        <v>16</v>
      </c>
      <c r="I303" s="2">
        <v>4</v>
      </c>
      <c r="J303" s="2">
        <v>4</v>
      </c>
      <c r="K303" s="2">
        <v>5</v>
      </c>
      <c r="L303" s="2">
        <v>0.08</v>
      </c>
      <c r="M303" s="2">
        <v>1.73</v>
      </c>
      <c r="N303" s="2">
        <v>1.81</v>
      </c>
      <c r="O303" s="291"/>
      <c r="P303" s="2" t="s">
        <v>671</v>
      </c>
      <c r="Q303" s="2">
        <v>1.1</v>
      </c>
      <c r="R303" s="2">
        <v>25.6</v>
      </c>
      <c r="S303" s="3">
        <v>88.4</v>
      </c>
    </row>
    <row r="304" spans="2:19" ht="15" customHeight="1" thickBot="1">
      <c r="B304" s="390"/>
      <c r="C304" s="381"/>
      <c r="D304" s="31" t="s">
        <v>40</v>
      </c>
      <c r="E304" s="23">
        <v>0</v>
      </c>
      <c r="F304" s="20">
        <v>5</v>
      </c>
      <c r="G304" s="20">
        <v>5</v>
      </c>
      <c r="H304" s="20">
        <v>10</v>
      </c>
      <c r="I304" s="20">
        <v>6</v>
      </c>
      <c r="J304" s="20">
        <v>10</v>
      </c>
      <c r="K304" s="20">
        <v>3</v>
      </c>
      <c r="L304" s="20">
        <v>0.08</v>
      </c>
      <c r="M304" s="20">
        <v>1.7</v>
      </c>
      <c r="N304" s="20">
        <v>1.78</v>
      </c>
      <c r="O304" s="292"/>
      <c r="P304" s="20" t="s">
        <v>663</v>
      </c>
      <c r="Q304" s="20">
        <v>1.5</v>
      </c>
      <c r="R304" s="20">
        <v>25.8</v>
      </c>
      <c r="S304" s="21">
        <v>93.8</v>
      </c>
    </row>
    <row r="305" spans="2:19" ht="15" customHeight="1">
      <c r="B305" s="389"/>
      <c r="C305" s="381"/>
      <c r="D305" s="27" t="s">
        <v>41</v>
      </c>
      <c r="E305" s="11">
        <v>0</v>
      </c>
      <c r="F305" s="6">
        <v>3</v>
      </c>
      <c r="G305" s="6">
        <v>3</v>
      </c>
      <c r="H305" s="6">
        <v>6</v>
      </c>
      <c r="I305" s="6">
        <v>9</v>
      </c>
      <c r="J305" s="6">
        <v>19</v>
      </c>
      <c r="K305" s="6">
        <v>0</v>
      </c>
      <c r="L305" s="6">
        <v>0.07</v>
      </c>
      <c r="M305" s="6">
        <v>1.68</v>
      </c>
      <c r="N305" s="6">
        <v>1.75</v>
      </c>
      <c r="O305" s="293"/>
      <c r="P305" s="6" t="s">
        <v>663</v>
      </c>
      <c r="Q305" s="6">
        <v>1.4</v>
      </c>
      <c r="R305" s="6">
        <v>26.4</v>
      </c>
      <c r="S305" s="7">
        <v>87.9</v>
      </c>
    </row>
    <row r="306" spans="2:19" ht="15" customHeight="1">
      <c r="B306" s="389"/>
      <c r="C306" s="381"/>
      <c r="D306" s="28" t="s">
        <v>42</v>
      </c>
      <c r="E306" s="10">
        <v>0</v>
      </c>
      <c r="F306" s="2" t="s">
        <v>658</v>
      </c>
      <c r="G306" s="2" t="s">
        <v>658</v>
      </c>
      <c r="H306" s="2" t="s">
        <v>658</v>
      </c>
      <c r="I306" s="2">
        <v>9</v>
      </c>
      <c r="J306" s="2" t="s">
        <v>658</v>
      </c>
      <c r="K306" s="2">
        <v>-1</v>
      </c>
      <c r="L306" s="2">
        <v>0.1</v>
      </c>
      <c r="M306" s="2">
        <v>1.7</v>
      </c>
      <c r="N306" s="2">
        <v>1.8</v>
      </c>
      <c r="O306" s="291"/>
      <c r="P306" s="2" t="s">
        <v>662</v>
      </c>
      <c r="Q306" s="2">
        <v>1.6</v>
      </c>
      <c r="R306" s="2">
        <v>26.1</v>
      </c>
      <c r="S306" s="3">
        <v>86.6</v>
      </c>
    </row>
    <row r="307" spans="2:19" ht="15" customHeight="1">
      <c r="B307" s="389"/>
      <c r="C307" s="381"/>
      <c r="D307" s="28" t="s">
        <v>43</v>
      </c>
      <c r="E307" s="10">
        <v>0</v>
      </c>
      <c r="F307" s="2">
        <v>3</v>
      </c>
      <c r="G307" s="2">
        <v>3</v>
      </c>
      <c r="H307" s="2">
        <v>6</v>
      </c>
      <c r="I307" s="2">
        <v>9</v>
      </c>
      <c r="J307" s="2">
        <v>14</v>
      </c>
      <c r="K307" s="2">
        <v>4</v>
      </c>
      <c r="L307" s="2">
        <v>0.12</v>
      </c>
      <c r="M307" s="2">
        <v>1.7</v>
      </c>
      <c r="N307" s="2">
        <v>1.82</v>
      </c>
      <c r="O307" s="291"/>
      <c r="P307" s="2" t="s">
        <v>669</v>
      </c>
      <c r="Q307" s="2">
        <v>1.2</v>
      </c>
      <c r="R307" s="2">
        <v>25.1</v>
      </c>
      <c r="S307" s="3">
        <v>91.4</v>
      </c>
    </row>
    <row r="308" spans="2:19" ht="15" customHeight="1">
      <c r="B308" s="389"/>
      <c r="C308" s="381"/>
      <c r="D308" s="28" t="s">
        <v>44</v>
      </c>
      <c r="E308" s="10">
        <v>0</v>
      </c>
      <c r="F308" s="2">
        <v>2</v>
      </c>
      <c r="G308" s="2">
        <v>3</v>
      </c>
      <c r="H308" s="2">
        <v>5</v>
      </c>
      <c r="I308" s="2">
        <v>10</v>
      </c>
      <c r="J308" s="2">
        <v>9</v>
      </c>
      <c r="K308" s="2">
        <v>3</v>
      </c>
      <c r="L308" s="2">
        <v>0.07</v>
      </c>
      <c r="M308" s="2">
        <v>1.7</v>
      </c>
      <c r="N308" s="2">
        <v>1.77</v>
      </c>
      <c r="O308" s="291"/>
      <c r="P308" s="2" t="s">
        <v>660</v>
      </c>
      <c r="Q308" s="2">
        <v>1.2</v>
      </c>
      <c r="R308" s="2">
        <v>25.6</v>
      </c>
      <c r="S308" s="3">
        <v>95.2</v>
      </c>
    </row>
    <row r="309" spans="2:19" ht="15" customHeight="1">
      <c r="B309" s="389"/>
      <c r="C309" s="381"/>
      <c r="D309" s="28" t="s">
        <v>45</v>
      </c>
      <c r="E309" s="10">
        <v>0</v>
      </c>
      <c r="F309" s="2">
        <v>2</v>
      </c>
      <c r="G309" s="2">
        <v>3</v>
      </c>
      <c r="H309" s="2">
        <v>5</v>
      </c>
      <c r="I309" s="2">
        <v>11</v>
      </c>
      <c r="J309" s="2">
        <v>2</v>
      </c>
      <c r="K309" s="2">
        <v>0</v>
      </c>
      <c r="L309" s="2">
        <v>0.07</v>
      </c>
      <c r="M309" s="2">
        <v>1.7</v>
      </c>
      <c r="N309" s="2">
        <v>1.77</v>
      </c>
      <c r="O309" s="291"/>
      <c r="P309" s="2" t="s">
        <v>661</v>
      </c>
      <c r="Q309" s="2">
        <v>2.2</v>
      </c>
      <c r="R309" s="2">
        <v>26.7</v>
      </c>
      <c r="S309" s="3">
        <v>88.7</v>
      </c>
    </row>
    <row r="310" spans="2:19" ht="15" customHeight="1">
      <c r="B310" s="389"/>
      <c r="C310" s="381"/>
      <c r="D310" s="28" t="s">
        <v>46</v>
      </c>
      <c r="E310" s="10">
        <v>0</v>
      </c>
      <c r="F310" s="2">
        <v>2</v>
      </c>
      <c r="G310" s="2">
        <v>3</v>
      </c>
      <c r="H310" s="2">
        <v>5</v>
      </c>
      <c r="I310" s="2">
        <v>14</v>
      </c>
      <c r="J310" s="2">
        <v>18</v>
      </c>
      <c r="K310" s="2">
        <v>2</v>
      </c>
      <c r="L310" s="2">
        <v>0.07</v>
      </c>
      <c r="M310" s="2">
        <v>1.7</v>
      </c>
      <c r="N310" s="2">
        <v>1.77</v>
      </c>
      <c r="O310" s="291"/>
      <c r="P310" s="2" t="s">
        <v>660</v>
      </c>
      <c r="Q310" s="2">
        <v>1.2</v>
      </c>
      <c r="R310" s="2">
        <v>28</v>
      </c>
      <c r="S310" s="3">
        <v>83</v>
      </c>
    </row>
    <row r="311" spans="2:19" ht="15" customHeight="1">
      <c r="B311" s="389"/>
      <c r="C311" s="381"/>
      <c r="D311" s="28" t="s">
        <v>47</v>
      </c>
      <c r="E311" s="10">
        <v>0</v>
      </c>
      <c r="F311" s="2">
        <v>2</v>
      </c>
      <c r="G311" s="2">
        <v>3</v>
      </c>
      <c r="H311" s="2">
        <v>5</v>
      </c>
      <c r="I311" s="2">
        <v>16</v>
      </c>
      <c r="J311" s="2">
        <v>9</v>
      </c>
      <c r="K311" s="2">
        <v>4</v>
      </c>
      <c r="L311" s="2">
        <v>0.07</v>
      </c>
      <c r="M311" s="2">
        <v>1.7</v>
      </c>
      <c r="N311" s="2">
        <v>1.77</v>
      </c>
      <c r="O311" s="291"/>
      <c r="P311" s="2" t="s">
        <v>661</v>
      </c>
      <c r="Q311" s="2">
        <v>2</v>
      </c>
      <c r="R311" s="2">
        <v>27.3</v>
      </c>
      <c r="S311" s="3">
        <v>81.8</v>
      </c>
    </row>
    <row r="312" spans="2:19" ht="15" customHeight="1">
      <c r="B312" s="389"/>
      <c r="C312" s="381"/>
      <c r="D312" s="28" t="s">
        <v>48</v>
      </c>
      <c r="E312" s="10">
        <v>0</v>
      </c>
      <c r="F312" s="2">
        <v>2</v>
      </c>
      <c r="G312" s="2">
        <v>4</v>
      </c>
      <c r="H312" s="2">
        <v>6</v>
      </c>
      <c r="I312" s="2">
        <v>14</v>
      </c>
      <c r="J312" s="2">
        <v>22</v>
      </c>
      <c r="K312" s="2">
        <v>8</v>
      </c>
      <c r="L312" s="2">
        <v>0.09</v>
      </c>
      <c r="M312" s="2">
        <v>1.7</v>
      </c>
      <c r="N312" s="2">
        <v>1.79</v>
      </c>
      <c r="O312" s="291"/>
      <c r="P312" s="2" t="s">
        <v>661</v>
      </c>
      <c r="Q312" s="2">
        <v>1.4</v>
      </c>
      <c r="R312" s="2">
        <v>27.4</v>
      </c>
      <c r="S312" s="3">
        <v>83.2</v>
      </c>
    </row>
    <row r="313" spans="2:19" ht="15" customHeight="1">
      <c r="B313" s="389"/>
      <c r="C313" s="381"/>
      <c r="D313" s="28" t="s">
        <v>49</v>
      </c>
      <c r="E313" s="10">
        <v>0</v>
      </c>
      <c r="F313" s="2">
        <v>1</v>
      </c>
      <c r="G313" s="2">
        <v>4</v>
      </c>
      <c r="H313" s="2">
        <v>5</v>
      </c>
      <c r="I313" s="2">
        <v>11</v>
      </c>
      <c r="J313" s="2">
        <v>14</v>
      </c>
      <c r="K313" s="2">
        <v>4</v>
      </c>
      <c r="L313" s="2">
        <v>0.08</v>
      </c>
      <c r="M313" s="2">
        <v>1.69</v>
      </c>
      <c r="N313" s="2">
        <v>1.77</v>
      </c>
      <c r="O313" s="291"/>
      <c r="P313" s="2" t="s">
        <v>660</v>
      </c>
      <c r="Q313" s="2">
        <v>0.5</v>
      </c>
      <c r="R313" s="2">
        <v>26.9</v>
      </c>
      <c r="S313" s="3">
        <v>83.6</v>
      </c>
    </row>
    <row r="314" spans="2:19" ht="15" customHeight="1">
      <c r="B314" s="389"/>
      <c r="C314" s="381"/>
      <c r="D314" s="28" t="s">
        <v>50</v>
      </c>
      <c r="E314" s="10">
        <v>0</v>
      </c>
      <c r="F314" s="2">
        <v>1</v>
      </c>
      <c r="G314" s="2">
        <v>4</v>
      </c>
      <c r="H314" s="2">
        <v>5</v>
      </c>
      <c r="I314" s="2">
        <v>11</v>
      </c>
      <c r="J314" s="2">
        <v>10</v>
      </c>
      <c r="K314" s="2">
        <v>5</v>
      </c>
      <c r="L314" s="2">
        <v>0.08</v>
      </c>
      <c r="M314" s="2">
        <v>1.7</v>
      </c>
      <c r="N314" s="2">
        <v>1.78</v>
      </c>
      <c r="O314" s="291"/>
      <c r="P314" s="2" t="s">
        <v>659</v>
      </c>
      <c r="Q314" s="2">
        <v>0</v>
      </c>
      <c r="R314" s="2">
        <v>26.8</v>
      </c>
      <c r="S314" s="3">
        <v>85.2</v>
      </c>
    </row>
    <row r="315" spans="2:19" ht="15" customHeight="1">
      <c r="B315" s="389"/>
      <c r="C315" s="381"/>
      <c r="D315" s="28" t="s">
        <v>51</v>
      </c>
      <c r="E315" s="10">
        <v>0</v>
      </c>
      <c r="F315" s="2">
        <v>1</v>
      </c>
      <c r="G315" s="2">
        <v>6</v>
      </c>
      <c r="H315" s="2">
        <v>7</v>
      </c>
      <c r="I315" s="2">
        <v>9</v>
      </c>
      <c r="J315" s="2">
        <v>5</v>
      </c>
      <c r="K315" s="2">
        <v>9</v>
      </c>
      <c r="L315" s="2">
        <v>0.1</v>
      </c>
      <c r="M315" s="2">
        <v>1.7</v>
      </c>
      <c r="N315" s="2">
        <v>1.8</v>
      </c>
      <c r="O315" s="291"/>
      <c r="P315" s="2" t="s">
        <v>659</v>
      </c>
      <c r="Q315" s="2">
        <v>0</v>
      </c>
      <c r="R315" s="2">
        <v>26.6</v>
      </c>
      <c r="S315" s="3">
        <v>85.1</v>
      </c>
    </row>
    <row r="316" spans="2:19" ht="15" customHeight="1">
      <c r="B316" s="389"/>
      <c r="C316" s="381"/>
      <c r="D316" s="28" t="s">
        <v>52</v>
      </c>
      <c r="E316" s="10">
        <v>0</v>
      </c>
      <c r="F316" s="2">
        <v>2</v>
      </c>
      <c r="G316" s="2">
        <v>7</v>
      </c>
      <c r="H316" s="2">
        <v>9</v>
      </c>
      <c r="I316" s="2">
        <v>5</v>
      </c>
      <c r="J316" s="2">
        <v>12</v>
      </c>
      <c r="K316" s="2">
        <v>3</v>
      </c>
      <c r="L316" s="2">
        <v>0.07</v>
      </c>
      <c r="M316" s="2">
        <v>1.71</v>
      </c>
      <c r="N316" s="2">
        <v>1.78</v>
      </c>
      <c r="O316" s="291"/>
      <c r="P316" s="2" t="s">
        <v>659</v>
      </c>
      <c r="Q316" s="2">
        <v>0</v>
      </c>
      <c r="R316" s="2">
        <v>26.7</v>
      </c>
      <c r="S316" s="3">
        <v>86.2</v>
      </c>
    </row>
    <row r="317" spans="2:19" ht="15" customHeight="1">
      <c r="B317" s="389"/>
      <c r="C317" s="381"/>
      <c r="D317" s="28" t="s">
        <v>53</v>
      </c>
      <c r="E317" s="10">
        <v>0</v>
      </c>
      <c r="F317" s="2">
        <v>12</v>
      </c>
      <c r="G317" s="2">
        <v>11</v>
      </c>
      <c r="H317" s="2">
        <v>23</v>
      </c>
      <c r="I317" s="2">
        <v>2</v>
      </c>
      <c r="J317" s="2">
        <v>11</v>
      </c>
      <c r="K317" s="2">
        <v>3</v>
      </c>
      <c r="L317" s="2">
        <v>0.1</v>
      </c>
      <c r="M317" s="2">
        <v>1.75</v>
      </c>
      <c r="N317" s="2">
        <v>1.85</v>
      </c>
      <c r="O317" s="291"/>
      <c r="P317" s="2" t="s">
        <v>659</v>
      </c>
      <c r="Q317" s="2">
        <v>0</v>
      </c>
      <c r="R317" s="2">
        <v>26.5</v>
      </c>
      <c r="S317" s="3">
        <v>86.8</v>
      </c>
    </row>
    <row r="318" spans="2:19" ht="15" customHeight="1">
      <c r="B318" s="389"/>
      <c r="C318" s="382"/>
      <c r="D318" s="28" t="s">
        <v>54</v>
      </c>
      <c r="E318" s="10">
        <v>0</v>
      </c>
      <c r="F318" s="2">
        <v>15</v>
      </c>
      <c r="G318" s="2">
        <v>9</v>
      </c>
      <c r="H318" s="2">
        <v>24</v>
      </c>
      <c r="I318" s="2">
        <v>1</v>
      </c>
      <c r="J318" s="2">
        <v>13</v>
      </c>
      <c r="K318" s="2">
        <v>1</v>
      </c>
      <c r="L318" s="2">
        <v>0.1</v>
      </c>
      <c r="M318" s="2">
        <v>1.78</v>
      </c>
      <c r="N318" s="2">
        <v>1.88</v>
      </c>
      <c r="O318" s="291"/>
      <c r="P318" s="2" t="s">
        <v>659</v>
      </c>
      <c r="Q318" s="2">
        <v>0</v>
      </c>
      <c r="R318" s="2">
        <v>26.4</v>
      </c>
      <c r="S318" s="3">
        <v>86.2</v>
      </c>
    </row>
    <row r="319" spans="2:19" ht="15" customHeight="1">
      <c r="B319" s="389"/>
      <c r="C319" s="380">
        <v>41856</v>
      </c>
      <c r="D319" s="28" t="s">
        <v>31</v>
      </c>
      <c r="E319" s="10">
        <v>0</v>
      </c>
      <c r="F319" s="2">
        <v>18</v>
      </c>
      <c r="G319" s="2">
        <v>7</v>
      </c>
      <c r="H319" s="2">
        <v>25</v>
      </c>
      <c r="I319" s="2">
        <v>0</v>
      </c>
      <c r="J319" s="2">
        <v>10</v>
      </c>
      <c r="K319" s="2">
        <v>2</v>
      </c>
      <c r="L319" s="2" t="s">
        <v>657</v>
      </c>
      <c r="M319" s="2" t="s">
        <v>657</v>
      </c>
      <c r="N319" s="2" t="s">
        <v>657</v>
      </c>
      <c r="O319" s="291"/>
      <c r="P319" s="2" t="s">
        <v>659</v>
      </c>
      <c r="Q319" s="2">
        <v>0</v>
      </c>
      <c r="R319" s="2">
        <v>26.2</v>
      </c>
      <c r="S319" s="3">
        <v>88.8</v>
      </c>
    </row>
    <row r="320" spans="2:19" ht="15" customHeight="1">
      <c r="B320" s="389"/>
      <c r="C320" s="381"/>
      <c r="D320" s="28" t="s">
        <v>32</v>
      </c>
      <c r="E320" s="10">
        <v>0</v>
      </c>
      <c r="F320" s="2">
        <v>16</v>
      </c>
      <c r="G320" s="2">
        <v>7</v>
      </c>
      <c r="H320" s="2">
        <v>23</v>
      </c>
      <c r="I320" s="2">
        <v>1</v>
      </c>
      <c r="J320" s="2">
        <v>12</v>
      </c>
      <c r="K320" s="2">
        <v>7</v>
      </c>
      <c r="L320" s="2">
        <v>0.09</v>
      </c>
      <c r="M320" s="2">
        <v>1.78</v>
      </c>
      <c r="N320" s="2">
        <v>1.87</v>
      </c>
      <c r="O320" s="291"/>
      <c r="P320" s="2" t="s">
        <v>659</v>
      </c>
      <c r="Q320" s="2">
        <v>0</v>
      </c>
      <c r="R320" s="2">
        <v>26</v>
      </c>
      <c r="S320" s="3">
        <v>90.3</v>
      </c>
    </row>
    <row r="321" spans="2:19" ht="15" customHeight="1">
      <c r="B321" s="389"/>
      <c r="C321" s="381"/>
      <c r="D321" s="28" t="s">
        <v>33</v>
      </c>
      <c r="E321" s="10">
        <v>0</v>
      </c>
      <c r="F321" s="2">
        <v>17</v>
      </c>
      <c r="G321" s="2">
        <v>7</v>
      </c>
      <c r="H321" s="2">
        <v>24</v>
      </c>
      <c r="I321" s="2">
        <v>1</v>
      </c>
      <c r="J321" s="2">
        <v>7</v>
      </c>
      <c r="K321" s="2">
        <v>0</v>
      </c>
      <c r="L321" s="2">
        <v>0.08</v>
      </c>
      <c r="M321" s="2">
        <v>1.83</v>
      </c>
      <c r="N321" s="2">
        <v>1.91</v>
      </c>
      <c r="O321" s="291"/>
      <c r="P321" s="2" t="s">
        <v>675</v>
      </c>
      <c r="Q321" s="2">
        <v>1</v>
      </c>
      <c r="R321" s="2">
        <v>25.7</v>
      </c>
      <c r="S321" s="3">
        <v>90.8</v>
      </c>
    </row>
    <row r="322" spans="2:19" ht="15" customHeight="1">
      <c r="B322" s="389"/>
      <c r="C322" s="381"/>
      <c r="D322" s="28" t="s">
        <v>34</v>
      </c>
      <c r="E322" s="10">
        <v>0</v>
      </c>
      <c r="F322" s="2">
        <v>16</v>
      </c>
      <c r="G322" s="2">
        <v>6</v>
      </c>
      <c r="H322" s="2">
        <v>22</v>
      </c>
      <c r="I322" s="2">
        <v>1</v>
      </c>
      <c r="J322" s="2">
        <v>11</v>
      </c>
      <c r="K322" s="2">
        <v>7</v>
      </c>
      <c r="L322" s="2">
        <v>0.09</v>
      </c>
      <c r="M322" s="2">
        <v>1.82</v>
      </c>
      <c r="N322" s="2">
        <v>1.91</v>
      </c>
      <c r="O322" s="291"/>
      <c r="P322" s="2" t="s">
        <v>669</v>
      </c>
      <c r="Q322" s="2">
        <v>0.7</v>
      </c>
      <c r="R322" s="2">
        <v>25.8</v>
      </c>
      <c r="S322" s="3">
        <v>92.9</v>
      </c>
    </row>
    <row r="323" spans="2:19" ht="15" customHeight="1">
      <c r="B323" s="389"/>
      <c r="C323" s="381"/>
      <c r="D323" s="28" t="s">
        <v>35</v>
      </c>
      <c r="E323" s="10">
        <v>0</v>
      </c>
      <c r="F323" s="2">
        <v>6</v>
      </c>
      <c r="G323" s="2">
        <v>6</v>
      </c>
      <c r="H323" s="2">
        <v>12</v>
      </c>
      <c r="I323" s="2">
        <v>1</v>
      </c>
      <c r="J323" s="2">
        <v>6</v>
      </c>
      <c r="K323" s="2">
        <v>7</v>
      </c>
      <c r="L323" s="2">
        <v>0.06</v>
      </c>
      <c r="M323" s="2">
        <v>1.73</v>
      </c>
      <c r="N323" s="2">
        <v>1.79</v>
      </c>
      <c r="O323" s="291"/>
      <c r="P323" s="2" t="s">
        <v>659</v>
      </c>
      <c r="Q323" s="2">
        <v>0.4</v>
      </c>
      <c r="R323" s="2">
        <v>25.5</v>
      </c>
      <c r="S323" s="3">
        <v>94</v>
      </c>
    </row>
    <row r="324" spans="2:19" ht="15" customHeight="1">
      <c r="B324" s="389"/>
      <c r="C324" s="381"/>
      <c r="D324" s="28" t="s">
        <v>36</v>
      </c>
      <c r="E324" s="10">
        <v>0</v>
      </c>
      <c r="F324" s="2">
        <v>5</v>
      </c>
      <c r="G324" s="2">
        <v>5</v>
      </c>
      <c r="H324" s="2">
        <v>10</v>
      </c>
      <c r="I324" s="2">
        <v>2</v>
      </c>
      <c r="J324" s="2">
        <v>13</v>
      </c>
      <c r="K324" s="2">
        <v>4</v>
      </c>
      <c r="L324" s="2">
        <v>0.08</v>
      </c>
      <c r="M324" s="2">
        <v>1.71</v>
      </c>
      <c r="N324" s="2">
        <v>1.79</v>
      </c>
      <c r="O324" s="291"/>
      <c r="P324" s="2" t="s">
        <v>669</v>
      </c>
      <c r="Q324" s="2">
        <v>0.8</v>
      </c>
      <c r="R324" s="2">
        <v>25.9</v>
      </c>
      <c r="S324" s="3">
        <v>94.2</v>
      </c>
    </row>
    <row r="325" spans="2:19" ht="15" customHeight="1">
      <c r="B325" s="389"/>
      <c r="C325" s="381"/>
      <c r="D325" s="28" t="s">
        <v>37</v>
      </c>
      <c r="E325" s="10">
        <v>0</v>
      </c>
      <c r="F325" s="2">
        <v>4</v>
      </c>
      <c r="G325" s="2">
        <v>3</v>
      </c>
      <c r="H325" s="2">
        <v>7</v>
      </c>
      <c r="I325" s="2">
        <v>3</v>
      </c>
      <c r="J325" s="2">
        <v>11</v>
      </c>
      <c r="K325" s="2">
        <v>7</v>
      </c>
      <c r="L325" s="2">
        <v>0.07</v>
      </c>
      <c r="M325" s="2">
        <v>1.71</v>
      </c>
      <c r="N325" s="2">
        <v>1.78</v>
      </c>
      <c r="O325" s="291"/>
      <c r="P325" s="2" t="s">
        <v>663</v>
      </c>
      <c r="Q325" s="2">
        <v>1.7</v>
      </c>
      <c r="R325" s="2">
        <v>27.3</v>
      </c>
      <c r="S325" s="3">
        <v>89.4</v>
      </c>
    </row>
    <row r="326" spans="2:19" ht="15" customHeight="1">
      <c r="B326" s="389"/>
      <c r="C326" s="381"/>
      <c r="D326" s="28" t="s">
        <v>38</v>
      </c>
      <c r="E326" s="10">
        <v>0</v>
      </c>
      <c r="F326" s="2">
        <v>7</v>
      </c>
      <c r="G326" s="2">
        <v>3</v>
      </c>
      <c r="H326" s="2">
        <v>10</v>
      </c>
      <c r="I326" s="2">
        <v>5</v>
      </c>
      <c r="J326" s="2">
        <v>14</v>
      </c>
      <c r="K326" s="2">
        <v>4</v>
      </c>
      <c r="L326" s="2">
        <v>0.08</v>
      </c>
      <c r="M326" s="2">
        <v>1.7</v>
      </c>
      <c r="N326" s="2">
        <v>1.78</v>
      </c>
      <c r="O326" s="291"/>
      <c r="P326" s="2" t="s">
        <v>663</v>
      </c>
      <c r="Q326" s="2">
        <v>2.1</v>
      </c>
      <c r="R326" s="2">
        <v>28.5</v>
      </c>
      <c r="S326" s="3">
        <v>83.6</v>
      </c>
    </row>
    <row r="327" spans="2:19" ht="15" customHeight="1">
      <c r="B327" s="389"/>
      <c r="C327" s="381"/>
      <c r="D327" s="28" t="s">
        <v>39</v>
      </c>
      <c r="E327" s="10">
        <v>0</v>
      </c>
      <c r="F327" s="2">
        <v>4</v>
      </c>
      <c r="G327" s="2">
        <v>3</v>
      </c>
      <c r="H327" s="2">
        <v>7</v>
      </c>
      <c r="I327" s="2">
        <v>7</v>
      </c>
      <c r="J327" s="2">
        <v>9</v>
      </c>
      <c r="K327" s="2">
        <v>7</v>
      </c>
      <c r="L327" s="2">
        <v>0.08</v>
      </c>
      <c r="M327" s="2">
        <v>1.7</v>
      </c>
      <c r="N327" s="2">
        <v>1.78</v>
      </c>
      <c r="O327" s="291"/>
      <c r="P327" s="2" t="s">
        <v>663</v>
      </c>
      <c r="Q327" s="2">
        <v>2.2</v>
      </c>
      <c r="R327" s="2">
        <v>29.6</v>
      </c>
      <c r="S327" s="3">
        <v>78.9</v>
      </c>
    </row>
    <row r="328" spans="2:19" ht="15" customHeight="1" thickBot="1">
      <c r="B328" s="389"/>
      <c r="C328" s="381"/>
      <c r="D328" s="31" t="s">
        <v>40</v>
      </c>
      <c r="E328" s="23">
        <v>0</v>
      </c>
      <c r="F328" s="20">
        <v>4</v>
      </c>
      <c r="G328" s="20">
        <v>3</v>
      </c>
      <c r="H328" s="20">
        <v>7</v>
      </c>
      <c r="I328" s="20">
        <v>8</v>
      </c>
      <c r="J328" s="20">
        <v>15</v>
      </c>
      <c r="K328" s="20">
        <v>1</v>
      </c>
      <c r="L328" s="20">
        <v>0.08</v>
      </c>
      <c r="M328" s="20">
        <v>1.7</v>
      </c>
      <c r="N328" s="20">
        <v>1.78</v>
      </c>
      <c r="O328" s="292"/>
      <c r="P328" s="20" t="s">
        <v>663</v>
      </c>
      <c r="Q328" s="20">
        <v>2.5</v>
      </c>
      <c r="R328" s="20">
        <v>30</v>
      </c>
      <c r="S328" s="21">
        <v>77.1</v>
      </c>
    </row>
    <row r="329" spans="2:19" ht="15" customHeight="1">
      <c r="B329" s="389"/>
      <c r="C329" s="381"/>
      <c r="D329" s="27" t="s">
        <v>41</v>
      </c>
      <c r="E329" s="11">
        <v>0</v>
      </c>
      <c r="F329" s="6">
        <v>3</v>
      </c>
      <c r="G329" s="6">
        <v>2</v>
      </c>
      <c r="H329" s="6">
        <v>5</v>
      </c>
      <c r="I329" s="6">
        <v>9</v>
      </c>
      <c r="J329" s="6">
        <v>18</v>
      </c>
      <c r="K329" s="6">
        <v>7</v>
      </c>
      <c r="L329" s="6">
        <v>0.06</v>
      </c>
      <c r="M329" s="6">
        <v>1.72</v>
      </c>
      <c r="N329" s="6">
        <v>1.78</v>
      </c>
      <c r="O329" s="293"/>
      <c r="P329" s="6" t="s">
        <v>662</v>
      </c>
      <c r="Q329" s="6">
        <v>3.3</v>
      </c>
      <c r="R329" s="6">
        <v>30.8</v>
      </c>
      <c r="S329" s="7">
        <v>73.8</v>
      </c>
    </row>
    <row r="330" spans="2:19" ht="15" customHeight="1">
      <c r="B330" s="389"/>
      <c r="C330" s="381"/>
      <c r="D330" s="28" t="s">
        <v>42</v>
      </c>
      <c r="E330" s="10">
        <v>0</v>
      </c>
      <c r="F330" s="2">
        <v>2</v>
      </c>
      <c r="G330" s="2">
        <v>2</v>
      </c>
      <c r="H330" s="2">
        <v>4</v>
      </c>
      <c r="I330" s="2">
        <v>12</v>
      </c>
      <c r="J330" s="2">
        <v>17</v>
      </c>
      <c r="K330" s="2">
        <v>6</v>
      </c>
      <c r="L330" s="2">
        <v>0.09</v>
      </c>
      <c r="M330" s="2">
        <v>1.71</v>
      </c>
      <c r="N330" s="2">
        <v>1.8</v>
      </c>
      <c r="O330" s="291"/>
      <c r="P330" s="2" t="s">
        <v>663</v>
      </c>
      <c r="Q330" s="2">
        <v>2.5</v>
      </c>
      <c r="R330" s="2">
        <v>29.3</v>
      </c>
      <c r="S330" s="3">
        <v>76</v>
      </c>
    </row>
    <row r="331" spans="2:19" ht="15" customHeight="1">
      <c r="B331" s="389"/>
      <c r="C331" s="381"/>
      <c r="D331" s="28" t="s">
        <v>43</v>
      </c>
      <c r="E331" s="10">
        <v>0</v>
      </c>
      <c r="F331" s="2">
        <v>2</v>
      </c>
      <c r="G331" s="2">
        <v>2</v>
      </c>
      <c r="H331" s="2">
        <v>4</v>
      </c>
      <c r="I331" s="2">
        <v>13</v>
      </c>
      <c r="J331" s="2">
        <v>6</v>
      </c>
      <c r="K331" s="2">
        <v>9</v>
      </c>
      <c r="L331" s="2">
        <v>0.06</v>
      </c>
      <c r="M331" s="2">
        <v>1.71</v>
      </c>
      <c r="N331" s="2">
        <v>1.77</v>
      </c>
      <c r="O331" s="291"/>
      <c r="P331" s="2" t="s">
        <v>663</v>
      </c>
      <c r="Q331" s="2">
        <v>2.3</v>
      </c>
      <c r="R331" s="2">
        <v>30.9</v>
      </c>
      <c r="S331" s="3">
        <v>71.5</v>
      </c>
    </row>
    <row r="332" spans="2:19" ht="15" customHeight="1">
      <c r="B332" s="389"/>
      <c r="C332" s="381"/>
      <c r="D332" s="28" t="s">
        <v>44</v>
      </c>
      <c r="E332" s="10">
        <v>0</v>
      </c>
      <c r="F332" s="2">
        <v>2</v>
      </c>
      <c r="G332" s="2">
        <v>2</v>
      </c>
      <c r="H332" s="2">
        <v>4</v>
      </c>
      <c r="I332" s="2">
        <v>14</v>
      </c>
      <c r="J332" s="2">
        <v>24</v>
      </c>
      <c r="K332" s="2">
        <v>7</v>
      </c>
      <c r="L332" s="2">
        <v>0.06</v>
      </c>
      <c r="M332" s="2">
        <v>1.71</v>
      </c>
      <c r="N332" s="2">
        <v>1.77</v>
      </c>
      <c r="O332" s="291"/>
      <c r="P332" s="2" t="s">
        <v>662</v>
      </c>
      <c r="Q332" s="2">
        <v>2.4</v>
      </c>
      <c r="R332" s="2">
        <v>30.9</v>
      </c>
      <c r="S332" s="3">
        <v>70.9</v>
      </c>
    </row>
    <row r="333" spans="2:19" ht="15" customHeight="1">
      <c r="B333" s="389"/>
      <c r="C333" s="381"/>
      <c r="D333" s="28" t="s">
        <v>45</v>
      </c>
      <c r="E333" s="10">
        <v>0</v>
      </c>
      <c r="F333" s="2">
        <v>1</v>
      </c>
      <c r="G333" s="2">
        <v>2</v>
      </c>
      <c r="H333" s="2">
        <v>3</v>
      </c>
      <c r="I333" s="2">
        <v>13</v>
      </c>
      <c r="J333" s="2">
        <v>14</v>
      </c>
      <c r="K333" s="2">
        <v>3</v>
      </c>
      <c r="L333" s="2">
        <v>0.07</v>
      </c>
      <c r="M333" s="2">
        <v>1.72</v>
      </c>
      <c r="N333" s="2">
        <v>1.79</v>
      </c>
      <c r="O333" s="291"/>
      <c r="P333" s="2" t="s">
        <v>663</v>
      </c>
      <c r="Q333" s="2">
        <v>1.7</v>
      </c>
      <c r="R333" s="2">
        <v>29.6</v>
      </c>
      <c r="S333" s="3">
        <v>69.3</v>
      </c>
    </row>
    <row r="334" spans="2:19" ht="15" customHeight="1">
      <c r="B334" s="389"/>
      <c r="C334" s="381"/>
      <c r="D334" s="28" t="s">
        <v>46</v>
      </c>
      <c r="E334" s="10">
        <v>0</v>
      </c>
      <c r="F334" s="2">
        <v>1</v>
      </c>
      <c r="G334" s="2">
        <v>2</v>
      </c>
      <c r="H334" s="2">
        <v>3</v>
      </c>
      <c r="I334" s="2">
        <v>14</v>
      </c>
      <c r="J334" s="2">
        <v>22</v>
      </c>
      <c r="K334" s="2">
        <v>10</v>
      </c>
      <c r="L334" s="2">
        <v>0.07</v>
      </c>
      <c r="M334" s="2">
        <v>1.73</v>
      </c>
      <c r="N334" s="2">
        <v>1.8</v>
      </c>
      <c r="O334" s="291"/>
      <c r="P334" s="2" t="s">
        <v>663</v>
      </c>
      <c r="Q334" s="2">
        <v>2.4</v>
      </c>
      <c r="R334" s="2">
        <v>29.3</v>
      </c>
      <c r="S334" s="3">
        <v>72</v>
      </c>
    </row>
    <row r="335" spans="2:19" ht="15" customHeight="1">
      <c r="B335" s="389"/>
      <c r="C335" s="381"/>
      <c r="D335" s="28" t="s">
        <v>47</v>
      </c>
      <c r="E335" s="10">
        <v>0</v>
      </c>
      <c r="F335" s="2">
        <v>2</v>
      </c>
      <c r="G335" s="2">
        <v>2</v>
      </c>
      <c r="H335" s="2">
        <v>4</v>
      </c>
      <c r="I335" s="2">
        <v>14</v>
      </c>
      <c r="J335" s="2">
        <v>26</v>
      </c>
      <c r="K335" s="2">
        <v>10</v>
      </c>
      <c r="L335" s="2">
        <v>0.09</v>
      </c>
      <c r="M335" s="2">
        <v>1.73</v>
      </c>
      <c r="N335" s="2">
        <v>1.82</v>
      </c>
      <c r="O335" s="291"/>
      <c r="P335" s="2" t="s">
        <v>663</v>
      </c>
      <c r="Q335" s="2">
        <v>1.5</v>
      </c>
      <c r="R335" s="2">
        <v>28.3</v>
      </c>
      <c r="S335" s="3">
        <v>75.9</v>
      </c>
    </row>
    <row r="336" spans="2:19" ht="15" customHeight="1">
      <c r="B336" s="389"/>
      <c r="C336" s="381"/>
      <c r="D336" s="28" t="s">
        <v>48</v>
      </c>
      <c r="E336" s="10">
        <v>0</v>
      </c>
      <c r="F336" s="2">
        <v>1</v>
      </c>
      <c r="G336" s="2">
        <v>3</v>
      </c>
      <c r="H336" s="2">
        <v>4</v>
      </c>
      <c r="I336" s="2">
        <v>17</v>
      </c>
      <c r="J336" s="2">
        <v>22</v>
      </c>
      <c r="K336" s="2">
        <v>10</v>
      </c>
      <c r="L336" s="2">
        <v>0.05</v>
      </c>
      <c r="M336" s="2">
        <v>1.73</v>
      </c>
      <c r="N336" s="2">
        <v>1.78</v>
      </c>
      <c r="O336" s="291"/>
      <c r="P336" s="2" t="s">
        <v>663</v>
      </c>
      <c r="Q336" s="2">
        <v>1.2</v>
      </c>
      <c r="R336" s="2">
        <v>27.7</v>
      </c>
      <c r="S336" s="3">
        <v>81</v>
      </c>
    </row>
    <row r="337" spans="2:19" ht="15" customHeight="1">
      <c r="B337" s="389"/>
      <c r="C337" s="381"/>
      <c r="D337" s="28" t="s">
        <v>49</v>
      </c>
      <c r="E337" s="10">
        <v>0</v>
      </c>
      <c r="F337" s="2">
        <v>1</v>
      </c>
      <c r="G337" s="2">
        <v>3</v>
      </c>
      <c r="H337" s="2">
        <v>4</v>
      </c>
      <c r="I337" s="2">
        <v>16</v>
      </c>
      <c r="J337" s="2">
        <v>36</v>
      </c>
      <c r="K337" s="2">
        <v>16</v>
      </c>
      <c r="L337" s="2">
        <v>0.06</v>
      </c>
      <c r="M337" s="2">
        <v>1.75</v>
      </c>
      <c r="N337" s="2">
        <v>1.81</v>
      </c>
      <c r="O337" s="291"/>
      <c r="P337" s="2" t="s">
        <v>663</v>
      </c>
      <c r="Q337" s="2">
        <v>1</v>
      </c>
      <c r="R337" s="2">
        <v>27.2</v>
      </c>
      <c r="S337" s="3">
        <v>82.4</v>
      </c>
    </row>
    <row r="338" spans="2:19" ht="15" customHeight="1">
      <c r="B338" s="389"/>
      <c r="C338" s="381"/>
      <c r="D338" s="28" t="s">
        <v>50</v>
      </c>
      <c r="E338" s="10">
        <v>0</v>
      </c>
      <c r="F338" s="2">
        <v>1</v>
      </c>
      <c r="G338" s="2">
        <v>2</v>
      </c>
      <c r="H338" s="2">
        <v>3</v>
      </c>
      <c r="I338" s="2">
        <v>16</v>
      </c>
      <c r="J338" s="2">
        <v>26</v>
      </c>
      <c r="K338" s="2">
        <v>16</v>
      </c>
      <c r="L338" s="2">
        <v>0.08</v>
      </c>
      <c r="M338" s="2">
        <v>1.74</v>
      </c>
      <c r="N338" s="2">
        <v>1.82</v>
      </c>
      <c r="O338" s="291"/>
      <c r="P338" s="2" t="s">
        <v>669</v>
      </c>
      <c r="Q338" s="2">
        <v>1.2</v>
      </c>
      <c r="R338" s="2">
        <v>27.1</v>
      </c>
      <c r="S338" s="3">
        <v>84.3</v>
      </c>
    </row>
    <row r="339" spans="2:19" ht="15" customHeight="1">
      <c r="B339" s="389"/>
      <c r="C339" s="381"/>
      <c r="D339" s="28" t="s">
        <v>51</v>
      </c>
      <c r="E339" s="10">
        <v>0</v>
      </c>
      <c r="F339" s="2">
        <v>1</v>
      </c>
      <c r="G339" s="2">
        <v>2</v>
      </c>
      <c r="H339" s="2">
        <v>3</v>
      </c>
      <c r="I339" s="2">
        <v>16</v>
      </c>
      <c r="J339" s="2">
        <v>29</v>
      </c>
      <c r="K339" s="2">
        <v>19</v>
      </c>
      <c r="L339" s="2">
        <v>0.07</v>
      </c>
      <c r="M339" s="2">
        <v>1.74</v>
      </c>
      <c r="N339" s="2">
        <v>1.81</v>
      </c>
      <c r="O339" s="291"/>
      <c r="P339" s="2" t="s">
        <v>663</v>
      </c>
      <c r="Q339" s="2">
        <v>1.6</v>
      </c>
      <c r="R339" s="2">
        <v>27</v>
      </c>
      <c r="S339" s="3">
        <v>84.8</v>
      </c>
    </row>
    <row r="340" spans="2:19" ht="15" customHeight="1">
      <c r="B340" s="389"/>
      <c r="C340" s="381"/>
      <c r="D340" s="28" t="s">
        <v>52</v>
      </c>
      <c r="E340" s="10">
        <v>0</v>
      </c>
      <c r="F340" s="2">
        <v>1</v>
      </c>
      <c r="G340" s="2">
        <v>2</v>
      </c>
      <c r="H340" s="2">
        <v>3</v>
      </c>
      <c r="I340" s="2">
        <v>14</v>
      </c>
      <c r="J340" s="2">
        <v>28</v>
      </c>
      <c r="K340" s="2">
        <v>14</v>
      </c>
      <c r="L340" s="2">
        <v>0.07</v>
      </c>
      <c r="M340" s="2">
        <v>1.74</v>
      </c>
      <c r="N340" s="2">
        <v>1.81</v>
      </c>
      <c r="O340" s="291"/>
      <c r="P340" s="2" t="s">
        <v>669</v>
      </c>
      <c r="Q340" s="2">
        <v>1.4</v>
      </c>
      <c r="R340" s="2">
        <v>26.9</v>
      </c>
      <c r="S340" s="3">
        <v>86.3</v>
      </c>
    </row>
    <row r="341" spans="2:19" ht="15" customHeight="1">
      <c r="B341" s="389"/>
      <c r="C341" s="381"/>
      <c r="D341" s="28" t="s">
        <v>53</v>
      </c>
      <c r="E341" s="10">
        <v>0</v>
      </c>
      <c r="F341" s="2">
        <v>1</v>
      </c>
      <c r="G341" s="2">
        <v>3</v>
      </c>
      <c r="H341" s="2">
        <v>4</v>
      </c>
      <c r="I341" s="2">
        <v>12</v>
      </c>
      <c r="J341" s="2">
        <v>34</v>
      </c>
      <c r="K341" s="2">
        <v>9</v>
      </c>
      <c r="L341" s="2">
        <v>0.06</v>
      </c>
      <c r="M341" s="2">
        <v>1.74</v>
      </c>
      <c r="N341" s="2">
        <v>1.8</v>
      </c>
      <c r="O341" s="291"/>
      <c r="P341" s="2" t="s">
        <v>663</v>
      </c>
      <c r="Q341" s="2">
        <v>1</v>
      </c>
      <c r="R341" s="2">
        <v>26.9</v>
      </c>
      <c r="S341" s="3">
        <v>87</v>
      </c>
    </row>
    <row r="342" spans="2:19" ht="15" customHeight="1">
      <c r="B342" s="389"/>
      <c r="C342" s="382"/>
      <c r="D342" s="28" t="s">
        <v>54</v>
      </c>
      <c r="E342" s="10">
        <v>0</v>
      </c>
      <c r="F342" s="2">
        <v>1</v>
      </c>
      <c r="G342" s="2">
        <v>3</v>
      </c>
      <c r="H342" s="2">
        <v>4</v>
      </c>
      <c r="I342" s="2">
        <v>12</v>
      </c>
      <c r="J342" s="2">
        <v>19</v>
      </c>
      <c r="K342" s="2">
        <v>15</v>
      </c>
      <c r="L342" s="2">
        <v>0.07</v>
      </c>
      <c r="M342" s="2">
        <v>1.74</v>
      </c>
      <c r="N342" s="2">
        <v>1.81</v>
      </c>
      <c r="O342" s="291"/>
      <c r="P342" s="2" t="s">
        <v>669</v>
      </c>
      <c r="Q342" s="2">
        <v>0.9</v>
      </c>
      <c r="R342" s="2">
        <v>26.8</v>
      </c>
      <c r="S342" s="3">
        <v>86.3</v>
      </c>
    </row>
    <row r="343" spans="2:19" ht="15" customHeight="1">
      <c r="B343" s="389"/>
      <c r="C343" s="380">
        <v>41857</v>
      </c>
      <c r="D343" s="28" t="s">
        <v>31</v>
      </c>
      <c r="E343" s="10" t="s">
        <v>657</v>
      </c>
      <c r="F343" s="2">
        <v>1</v>
      </c>
      <c r="G343" s="2">
        <v>2</v>
      </c>
      <c r="H343" s="2">
        <v>3</v>
      </c>
      <c r="I343" s="2">
        <v>11</v>
      </c>
      <c r="J343" s="2">
        <v>26</v>
      </c>
      <c r="K343" s="2">
        <v>11</v>
      </c>
      <c r="L343" s="2">
        <v>0.06</v>
      </c>
      <c r="M343" s="2">
        <v>1.73</v>
      </c>
      <c r="N343" s="2">
        <v>1.79</v>
      </c>
      <c r="O343" s="291"/>
      <c r="P343" s="2" t="s">
        <v>663</v>
      </c>
      <c r="Q343" s="2">
        <v>0.8</v>
      </c>
      <c r="R343" s="2">
        <v>26.6</v>
      </c>
      <c r="S343" s="3">
        <v>87.6</v>
      </c>
    </row>
    <row r="344" spans="2:19" ht="15" customHeight="1">
      <c r="B344" s="389"/>
      <c r="C344" s="381"/>
      <c r="D344" s="28" t="s">
        <v>32</v>
      </c>
      <c r="E344" s="10">
        <v>0</v>
      </c>
      <c r="F344" s="2">
        <v>1</v>
      </c>
      <c r="G344" s="2">
        <v>3</v>
      </c>
      <c r="H344" s="2">
        <v>4</v>
      </c>
      <c r="I344" s="2">
        <v>10</v>
      </c>
      <c r="J344" s="2">
        <v>32</v>
      </c>
      <c r="K344" s="2">
        <v>9</v>
      </c>
      <c r="L344" s="2">
        <v>0.09</v>
      </c>
      <c r="M344" s="2">
        <v>1.74</v>
      </c>
      <c r="N344" s="2">
        <v>1.83</v>
      </c>
      <c r="O344" s="291"/>
      <c r="P344" s="2" t="s">
        <v>663</v>
      </c>
      <c r="Q344" s="2">
        <v>1.1</v>
      </c>
      <c r="R344" s="2">
        <v>26.6</v>
      </c>
      <c r="S344" s="3">
        <v>89.1</v>
      </c>
    </row>
    <row r="345" spans="2:19" ht="15" customHeight="1">
      <c r="B345" s="389"/>
      <c r="C345" s="381"/>
      <c r="D345" s="28" t="s">
        <v>33</v>
      </c>
      <c r="E345" s="10">
        <v>0</v>
      </c>
      <c r="F345" s="2">
        <v>1</v>
      </c>
      <c r="G345" s="2">
        <v>3</v>
      </c>
      <c r="H345" s="2">
        <v>4</v>
      </c>
      <c r="I345" s="2">
        <v>11</v>
      </c>
      <c r="J345" s="2">
        <v>23</v>
      </c>
      <c r="K345" s="2">
        <v>9</v>
      </c>
      <c r="L345" s="2">
        <v>0.1</v>
      </c>
      <c r="M345" s="2">
        <v>1.74</v>
      </c>
      <c r="N345" s="2">
        <v>1.84</v>
      </c>
      <c r="O345" s="291"/>
      <c r="P345" s="2" t="s">
        <v>660</v>
      </c>
      <c r="Q345" s="2">
        <v>1.2</v>
      </c>
      <c r="R345" s="2">
        <v>26.4</v>
      </c>
      <c r="S345" s="3">
        <v>89.6</v>
      </c>
    </row>
    <row r="346" spans="2:19" ht="15" customHeight="1">
      <c r="B346" s="389"/>
      <c r="C346" s="381"/>
      <c r="D346" s="28" t="s">
        <v>34</v>
      </c>
      <c r="E346" s="10">
        <v>0</v>
      </c>
      <c r="F346" s="2">
        <v>1</v>
      </c>
      <c r="G346" s="2">
        <v>3</v>
      </c>
      <c r="H346" s="2">
        <v>4</v>
      </c>
      <c r="I346" s="2">
        <v>11</v>
      </c>
      <c r="J346" s="2">
        <v>23</v>
      </c>
      <c r="K346" s="2">
        <v>1</v>
      </c>
      <c r="L346" s="2">
        <v>0.06</v>
      </c>
      <c r="M346" s="2">
        <v>1.75</v>
      </c>
      <c r="N346" s="2">
        <v>1.81</v>
      </c>
      <c r="O346" s="291"/>
      <c r="P346" s="2" t="s">
        <v>663</v>
      </c>
      <c r="Q346" s="2">
        <v>1.1</v>
      </c>
      <c r="R346" s="2">
        <v>26.3</v>
      </c>
      <c r="S346" s="3">
        <v>90.1</v>
      </c>
    </row>
    <row r="347" spans="2:19" ht="15" customHeight="1">
      <c r="B347" s="389"/>
      <c r="C347" s="381"/>
      <c r="D347" s="28" t="s">
        <v>35</v>
      </c>
      <c r="E347" s="10">
        <v>0</v>
      </c>
      <c r="F347" s="2">
        <v>2</v>
      </c>
      <c r="G347" s="2">
        <v>3</v>
      </c>
      <c r="H347" s="2">
        <v>5</v>
      </c>
      <c r="I347" s="2">
        <v>10</v>
      </c>
      <c r="J347" s="2">
        <v>29</v>
      </c>
      <c r="K347" s="2">
        <v>7</v>
      </c>
      <c r="L347" s="2">
        <v>0.1</v>
      </c>
      <c r="M347" s="2">
        <v>1.75</v>
      </c>
      <c r="N347" s="2">
        <v>1.85</v>
      </c>
      <c r="O347" s="291"/>
      <c r="P347" s="2" t="s">
        <v>663</v>
      </c>
      <c r="Q347" s="2">
        <v>1.2</v>
      </c>
      <c r="R347" s="2">
        <v>26.2</v>
      </c>
      <c r="S347" s="3">
        <v>91.6</v>
      </c>
    </row>
    <row r="348" spans="2:19" ht="15" customHeight="1">
      <c r="B348" s="389"/>
      <c r="C348" s="381"/>
      <c r="D348" s="28" t="s">
        <v>36</v>
      </c>
      <c r="E348" s="10">
        <v>0</v>
      </c>
      <c r="F348" s="2">
        <v>1</v>
      </c>
      <c r="G348" s="2">
        <v>3</v>
      </c>
      <c r="H348" s="2">
        <v>4</v>
      </c>
      <c r="I348" s="2">
        <v>11</v>
      </c>
      <c r="J348" s="2">
        <v>21</v>
      </c>
      <c r="K348" s="2">
        <v>2</v>
      </c>
      <c r="L348" s="2">
        <v>0.09</v>
      </c>
      <c r="M348" s="2">
        <v>1.73</v>
      </c>
      <c r="N348" s="2">
        <v>1.82</v>
      </c>
      <c r="O348" s="291"/>
      <c r="P348" s="2" t="s">
        <v>663</v>
      </c>
      <c r="Q348" s="2">
        <v>1.1</v>
      </c>
      <c r="R348" s="2">
        <v>26.3</v>
      </c>
      <c r="S348" s="3">
        <v>91.2</v>
      </c>
    </row>
    <row r="349" spans="2:19" ht="15" customHeight="1">
      <c r="B349" s="389"/>
      <c r="C349" s="381"/>
      <c r="D349" s="28" t="s">
        <v>37</v>
      </c>
      <c r="E349" s="10">
        <v>0</v>
      </c>
      <c r="F349" s="2">
        <v>2</v>
      </c>
      <c r="G349" s="2">
        <v>3</v>
      </c>
      <c r="H349" s="2">
        <v>5</v>
      </c>
      <c r="I349" s="2">
        <v>11</v>
      </c>
      <c r="J349" s="2">
        <v>21</v>
      </c>
      <c r="K349" s="2">
        <v>7</v>
      </c>
      <c r="L349" s="2">
        <v>0.06</v>
      </c>
      <c r="M349" s="2">
        <v>1.73</v>
      </c>
      <c r="N349" s="2">
        <v>1.79</v>
      </c>
      <c r="O349" s="291"/>
      <c r="P349" s="2" t="s">
        <v>663</v>
      </c>
      <c r="Q349" s="2">
        <v>1.1</v>
      </c>
      <c r="R349" s="2">
        <v>27.1</v>
      </c>
      <c r="S349" s="3">
        <v>86.9</v>
      </c>
    </row>
    <row r="350" spans="2:19" ht="15" customHeight="1">
      <c r="B350" s="389"/>
      <c r="C350" s="381"/>
      <c r="D350" s="28" t="s">
        <v>38</v>
      </c>
      <c r="E350" s="10">
        <v>0</v>
      </c>
      <c r="F350" s="2">
        <v>2</v>
      </c>
      <c r="G350" s="2">
        <v>3</v>
      </c>
      <c r="H350" s="2">
        <v>5</v>
      </c>
      <c r="I350" s="2">
        <v>13</v>
      </c>
      <c r="J350" s="2">
        <v>20</v>
      </c>
      <c r="K350" s="2">
        <v>9</v>
      </c>
      <c r="L350" s="2">
        <v>0.06</v>
      </c>
      <c r="M350" s="2">
        <v>1.73</v>
      </c>
      <c r="N350" s="2">
        <v>1.79</v>
      </c>
      <c r="O350" s="291"/>
      <c r="P350" s="2" t="s">
        <v>663</v>
      </c>
      <c r="Q350" s="2">
        <v>1.4</v>
      </c>
      <c r="R350" s="2">
        <v>27.9</v>
      </c>
      <c r="S350" s="3">
        <v>82.9</v>
      </c>
    </row>
    <row r="351" spans="2:19" ht="15" customHeight="1">
      <c r="B351" s="389"/>
      <c r="C351" s="381"/>
      <c r="D351" s="28" t="s">
        <v>39</v>
      </c>
      <c r="E351" s="10">
        <v>0</v>
      </c>
      <c r="F351" s="2">
        <v>2</v>
      </c>
      <c r="G351" s="2">
        <v>3</v>
      </c>
      <c r="H351" s="2">
        <v>5</v>
      </c>
      <c r="I351" s="2">
        <v>14</v>
      </c>
      <c r="J351" s="2">
        <v>30</v>
      </c>
      <c r="K351" s="2">
        <v>5</v>
      </c>
      <c r="L351" s="2">
        <v>0.07</v>
      </c>
      <c r="M351" s="2">
        <v>1.73</v>
      </c>
      <c r="N351" s="2">
        <v>1.8</v>
      </c>
      <c r="O351" s="291"/>
      <c r="P351" s="2" t="s">
        <v>662</v>
      </c>
      <c r="Q351" s="2">
        <v>1.9</v>
      </c>
      <c r="R351" s="2">
        <v>28.3</v>
      </c>
      <c r="S351" s="3">
        <v>78.5</v>
      </c>
    </row>
    <row r="352" spans="2:19" ht="15" customHeight="1" thickBot="1">
      <c r="B352" s="389"/>
      <c r="C352" s="381"/>
      <c r="D352" s="31" t="s">
        <v>40</v>
      </c>
      <c r="E352" s="23">
        <v>0</v>
      </c>
      <c r="F352" s="20">
        <v>3</v>
      </c>
      <c r="G352" s="20">
        <v>3</v>
      </c>
      <c r="H352" s="20">
        <v>6</v>
      </c>
      <c r="I352" s="20">
        <v>14</v>
      </c>
      <c r="J352" s="20">
        <v>14</v>
      </c>
      <c r="K352" s="20">
        <v>7</v>
      </c>
      <c r="L352" s="20">
        <v>0.06</v>
      </c>
      <c r="M352" s="20">
        <v>1.73</v>
      </c>
      <c r="N352" s="20">
        <v>1.79</v>
      </c>
      <c r="O352" s="292"/>
      <c r="P352" s="20" t="s">
        <v>662</v>
      </c>
      <c r="Q352" s="20">
        <v>2.4</v>
      </c>
      <c r="R352" s="20">
        <v>29.2</v>
      </c>
      <c r="S352" s="21">
        <v>75.2</v>
      </c>
    </row>
    <row r="353" spans="2:19" ht="15" customHeight="1">
      <c r="B353" s="391"/>
      <c r="C353" s="381"/>
      <c r="D353" s="27" t="s">
        <v>41</v>
      </c>
      <c r="E353" s="11">
        <v>0</v>
      </c>
      <c r="F353" s="6">
        <v>2</v>
      </c>
      <c r="G353" s="6">
        <v>3</v>
      </c>
      <c r="H353" s="6">
        <v>5</v>
      </c>
      <c r="I353" s="6">
        <v>18</v>
      </c>
      <c r="J353" s="6">
        <v>14</v>
      </c>
      <c r="K353" s="6">
        <v>6</v>
      </c>
      <c r="L353" s="6">
        <v>0.09</v>
      </c>
      <c r="M353" s="6">
        <v>1.74</v>
      </c>
      <c r="N353" s="6">
        <v>1.83</v>
      </c>
      <c r="O353" s="293"/>
      <c r="P353" s="6" t="s">
        <v>662</v>
      </c>
      <c r="Q353" s="6">
        <v>2.7</v>
      </c>
      <c r="R353" s="6">
        <v>29.5</v>
      </c>
      <c r="S353" s="7">
        <v>75.4</v>
      </c>
    </row>
    <row r="354" spans="2:19" ht="15" customHeight="1">
      <c r="B354" s="391"/>
      <c r="C354" s="381"/>
      <c r="D354" s="28" t="s">
        <v>42</v>
      </c>
      <c r="E354" s="10">
        <v>0</v>
      </c>
      <c r="F354" s="2">
        <v>2</v>
      </c>
      <c r="G354" s="2">
        <v>2</v>
      </c>
      <c r="H354" s="2">
        <v>4</v>
      </c>
      <c r="I354" s="2">
        <v>19</v>
      </c>
      <c r="J354" s="2">
        <v>9</v>
      </c>
      <c r="K354" s="2">
        <v>5</v>
      </c>
      <c r="L354" s="2">
        <v>0.08</v>
      </c>
      <c r="M354" s="2">
        <v>1.73</v>
      </c>
      <c r="N354" s="2">
        <v>1.81</v>
      </c>
      <c r="O354" s="291"/>
      <c r="P354" s="2" t="s">
        <v>662</v>
      </c>
      <c r="Q354" s="2">
        <v>2</v>
      </c>
      <c r="R354" s="2">
        <v>30.5</v>
      </c>
      <c r="S354" s="3">
        <v>73.5</v>
      </c>
    </row>
    <row r="355" spans="2:19" ht="15" customHeight="1">
      <c r="B355" s="391"/>
      <c r="C355" s="381"/>
      <c r="D355" s="28" t="s">
        <v>43</v>
      </c>
      <c r="E355" s="10">
        <v>0</v>
      </c>
      <c r="F355" s="2">
        <v>2</v>
      </c>
      <c r="G355" s="2">
        <v>2</v>
      </c>
      <c r="H355" s="2">
        <v>4</v>
      </c>
      <c r="I355" s="2">
        <v>21</v>
      </c>
      <c r="J355" s="2">
        <v>17</v>
      </c>
      <c r="K355" s="2">
        <v>7</v>
      </c>
      <c r="L355" s="2">
        <v>0.08</v>
      </c>
      <c r="M355" s="2">
        <v>1.74</v>
      </c>
      <c r="N355" s="2">
        <v>1.82</v>
      </c>
      <c r="O355" s="291"/>
      <c r="P355" s="2" t="s">
        <v>663</v>
      </c>
      <c r="Q355" s="2">
        <v>2.4</v>
      </c>
      <c r="R355" s="2">
        <v>29.3</v>
      </c>
      <c r="S355" s="3">
        <v>72.6</v>
      </c>
    </row>
    <row r="356" spans="2:19" ht="15" customHeight="1">
      <c r="B356" s="391"/>
      <c r="C356" s="381"/>
      <c r="D356" s="28" t="s">
        <v>44</v>
      </c>
      <c r="E356" s="10">
        <v>0</v>
      </c>
      <c r="F356" s="2">
        <v>1</v>
      </c>
      <c r="G356" s="2">
        <v>2</v>
      </c>
      <c r="H356" s="2">
        <v>3</v>
      </c>
      <c r="I356" s="2">
        <v>21</v>
      </c>
      <c r="J356" s="2">
        <v>15</v>
      </c>
      <c r="K356" s="2">
        <v>10</v>
      </c>
      <c r="L356" s="2">
        <v>0.08</v>
      </c>
      <c r="M356" s="2">
        <v>1.73</v>
      </c>
      <c r="N356" s="2">
        <v>1.81</v>
      </c>
      <c r="O356" s="291"/>
      <c r="P356" s="2" t="s">
        <v>663</v>
      </c>
      <c r="Q356" s="2">
        <v>2</v>
      </c>
      <c r="R356" s="2">
        <v>30.2</v>
      </c>
      <c r="S356" s="3">
        <v>70.8</v>
      </c>
    </row>
    <row r="357" spans="2:19" ht="15" customHeight="1">
      <c r="B357" s="391"/>
      <c r="C357" s="381"/>
      <c r="D357" s="28" t="s">
        <v>45</v>
      </c>
      <c r="E357" s="10">
        <v>0</v>
      </c>
      <c r="F357" s="2">
        <v>1</v>
      </c>
      <c r="G357" s="2">
        <v>2</v>
      </c>
      <c r="H357" s="2">
        <v>3</v>
      </c>
      <c r="I357" s="2">
        <v>21</v>
      </c>
      <c r="J357" s="2">
        <v>12</v>
      </c>
      <c r="K357" s="2">
        <v>9</v>
      </c>
      <c r="L357" s="2">
        <v>0.06</v>
      </c>
      <c r="M357" s="2">
        <v>1.74</v>
      </c>
      <c r="N357" s="2">
        <v>1.8</v>
      </c>
      <c r="O357" s="291"/>
      <c r="P357" s="2" t="s">
        <v>663</v>
      </c>
      <c r="Q357" s="2">
        <v>1.8</v>
      </c>
      <c r="R357" s="2">
        <v>30</v>
      </c>
      <c r="S357" s="3">
        <v>73</v>
      </c>
    </row>
    <row r="358" spans="2:19" ht="15" customHeight="1">
      <c r="B358" s="391"/>
      <c r="C358" s="381"/>
      <c r="D358" s="28" t="s">
        <v>46</v>
      </c>
      <c r="E358" s="10">
        <v>0</v>
      </c>
      <c r="F358" s="2">
        <v>1</v>
      </c>
      <c r="G358" s="2">
        <v>2</v>
      </c>
      <c r="H358" s="2">
        <v>3</v>
      </c>
      <c r="I358" s="2">
        <v>20</v>
      </c>
      <c r="J358" s="2">
        <v>15</v>
      </c>
      <c r="K358" s="2">
        <v>11</v>
      </c>
      <c r="L358" s="2">
        <v>0.06</v>
      </c>
      <c r="M358" s="2">
        <v>1.75</v>
      </c>
      <c r="N358" s="2">
        <v>1.81</v>
      </c>
      <c r="O358" s="291"/>
      <c r="P358" s="2" t="s">
        <v>669</v>
      </c>
      <c r="Q358" s="2">
        <v>2.3</v>
      </c>
      <c r="R358" s="2">
        <v>28.6</v>
      </c>
      <c r="S358" s="3">
        <v>71.5</v>
      </c>
    </row>
    <row r="359" spans="2:19" ht="15" customHeight="1">
      <c r="B359" s="391"/>
      <c r="C359" s="381"/>
      <c r="D359" s="28" t="s">
        <v>47</v>
      </c>
      <c r="E359" s="10">
        <v>0</v>
      </c>
      <c r="F359" s="2">
        <v>1</v>
      </c>
      <c r="G359" s="2">
        <v>3</v>
      </c>
      <c r="H359" s="2">
        <v>4</v>
      </c>
      <c r="I359" s="2">
        <v>21</v>
      </c>
      <c r="J359" s="2">
        <v>31</v>
      </c>
      <c r="K359" s="2">
        <v>12</v>
      </c>
      <c r="L359" s="2">
        <v>0.1</v>
      </c>
      <c r="M359" s="2">
        <v>1.75</v>
      </c>
      <c r="N359" s="2">
        <v>1.85</v>
      </c>
      <c r="O359" s="291"/>
      <c r="P359" s="2" t="s">
        <v>663</v>
      </c>
      <c r="Q359" s="2">
        <v>1.1</v>
      </c>
      <c r="R359" s="2">
        <v>28.2</v>
      </c>
      <c r="S359" s="3">
        <v>73</v>
      </c>
    </row>
    <row r="360" spans="2:19" ht="15" customHeight="1">
      <c r="B360" s="391"/>
      <c r="C360" s="381"/>
      <c r="D360" s="28" t="s">
        <v>48</v>
      </c>
      <c r="E360" s="10">
        <v>0</v>
      </c>
      <c r="F360" s="2">
        <v>1</v>
      </c>
      <c r="G360" s="2">
        <v>3</v>
      </c>
      <c r="H360" s="2">
        <v>4</v>
      </c>
      <c r="I360" s="2">
        <v>19</v>
      </c>
      <c r="J360" s="2">
        <v>19</v>
      </c>
      <c r="K360" s="2">
        <v>9</v>
      </c>
      <c r="L360" s="2">
        <v>0.08</v>
      </c>
      <c r="M360" s="2">
        <v>1.75</v>
      </c>
      <c r="N360" s="2">
        <v>1.83</v>
      </c>
      <c r="O360" s="291"/>
      <c r="P360" s="2" t="s">
        <v>662</v>
      </c>
      <c r="Q360" s="2">
        <v>1.6</v>
      </c>
      <c r="R360" s="2">
        <v>27.7</v>
      </c>
      <c r="S360" s="3">
        <v>78.4</v>
      </c>
    </row>
    <row r="361" spans="2:19" ht="15" customHeight="1">
      <c r="B361" s="391"/>
      <c r="C361" s="381"/>
      <c r="D361" s="28" t="s">
        <v>49</v>
      </c>
      <c r="E361" s="10">
        <v>0</v>
      </c>
      <c r="F361" s="2">
        <v>1</v>
      </c>
      <c r="G361" s="2">
        <v>2</v>
      </c>
      <c r="H361" s="2">
        <v>3</v>
      </c>
      <c r="I361" s="2">
        <v>20</v>
      </c>
      <c r="J361" s="2">
        <v>11</v>
      </c>
      <c r="K361" s="2">
        <v>11</v>
      </c>
      <c r="L361" s="2">
        <v>0.05</v>
      </c>
      <c r="M361" s="2">
        <v>1.75</v>
      </c>
      <c r="N361" s="2">
        <v>1.8</v>
      </c>
      <c r="O361" s="291"/>
      <c r="P361" s="2" t="s">
        <v>662</v>
      </c>
      <c r="Q361" s="2">
        <v>1.2</v>
      </c>
      <c r="R361" s="2">
        <v>26.9</v>
      </c>
      <c r="S361" s="3">
        <v>81.3</v>
      </c>
    </row>
    <row r="362" spans="2:19" ht="15" customHeight="1">
      <c r="B362" s="391"/>
      <c r="C362" s="381"/>
      <c r="D362" s="28" t="s">
        <v>50</v>
      </c>
      <c r="E362" s="10">
        <v>0</v>
      </c>
      <c r="F362" s="2">
        <v>1</v>
      </c>
      <c r="G362" s="2">
        <v>3</v>
      </c>
      <c r="H362" s="2">
        <v>4</v>
      </c>
      <c r="I362" s="2">
        <v>19</v>
      </c>
      <c r="J362" s="2">
        <v>15</v>
      </c>
      <c r="K362" s="2">
        <v>12</v>
      </c>
      <c r="L362" s="2">
        <v>0.05</v>
      </c>
      <c r="M362" s="2">
        <v>1.76</v>
      </c>
      <c r="N362" s="2">
        <v>1.81</v>
      </c>
      <c r="O362" s="291"/>
      <c r="P362" s="2" t="s">
        <v>663</v>
      </c>
      <c r="Q362" s="2">
        <v>0.7</v>
      </c>
      <c r="R362" s="2">
        <v>26.8</v>
      </c>
      <c r="S362" s="3">
        <v>83</v>
      </c>
    </row>
    <row r="363" spans="2:19" ht="15" customHeight="1">
      <c r="B363" s="391"/>
      <c r="C363" s="381"/>
      <c r="D363" s="28" t="s">
        <v>51</v>
      </c>
      <c r="E363" s="10">
        <v>0</v>
      </c>
      <c r="F363" s="2">
        <v>1</v>
      </c>
      <c r="G363" s="2">
        <v>3</v>
      </c>
      <c r="H363" s="2">
        <v>4</v>
      </c>
      <c r="I363" s="2">
        <v>18</v>
      </c>
      <c r="J363" s="2">
        <v>20</v>
      </c>
      <c r="K363" s="2">
        <v>7</v>
      </c>
      <c r="L363" s="2">
        <v>0.04</v>
      </c>
      <c r="M363" s="2">
        <v>1.75</v>
      </c>
      <c r="N363" s="2">
        <v>1.79</v>
      </c>
      <c r="O363" s="291"/>
      <c r="P363" s="2" t="s">
        <v>669</v>
      </c>
      <c r="Q363" s="2">
        <v>0.5</v>
      </c>
      <c r="R363" s="2">
        <v>26.4</v>
      </c>
      <c r="S363" s="3">
        <v>84.5</v>
      </c>
    </row>
    <row r="364" spans="2:19" ht="15" customHeight="1">
      <c r="B364" s="391"/>
      <c r="C364" s="381"/>
      <c r="D364" s="28" t="s">
        <v>52</v>
      </c>
      <c r="E364" s="10">
        <v>0</v>
      </c>
      <c r="F364" s="2">
        <v>1</v>
      </c>
      <c r="G364" s="2">
        <v>2</v>
      </c>
      <c r="H364" s="2">
        <v>3</v>
      </c>
      <c r="I364" s="2">
        <v>17</v>
      </c>
      <c r="J364" s="2">
        <v>29</v>
      </c>
      <c r="K364" s="2">
        <v>7</v>
      </c>
      <c r="L364" s="2">
        <v>0.08</v>
      </c>
      <c r="M364" s="2">
        <v>1.75</v>
      </c>
      <c r="N364" s="2">
        <v>1.83</v>
      </c>
      <c r="O364" s="291"/>
      <c r="P364" s="2" t="s">
        <v>669</v>
      </c>
      <c r="Q364" s="2">
        <v>1</v>
      </c>
      <c r="R364" s="2">
        <v>26.4</v>
      </c>
      <c r="S364" s="3">
        <v>84.8</v>
      </c>
    </row>
    <row r="365" spans="2:19" ht="15" customHeight="1">
      <c r="B365" s="391"/>
      <c r="C365" s="381"/>
      <c r="D365" s="28" t="s">
        <v>53</v>
      </c>
      <c r="E365" s="10">
        <v>0</v>
      </c>
      <c r="F365" s="2">
        <v>1</v>
      </c>
      <c r="G365" s="2">
        <v>2</v>
      </c>
      <c r="H365" s="2">
        <v>3</v>
      </c>
      <c r="I365" s="2">
        <v>16</v>
      </c>
      <c r="J365" s="2">
        <v>14</v>
      </c>
      <c r="K365" s="2">
        <v>9</v>
      </c>
      <c r="L365" s="2">
        <v>0.07</v>
      </c>
      <c r="M365" s="2">
        <v>1.74</v>
      </c>
      <c r="N365" s="2">
        <v>1.81</v>
      </c>
      <c r="O365" s="291"/>
      <c r="P365" s="2" t="s">
        <v>659</v>
      </c>
      <c r="Q365" s="2">
        <v>0.4</v>
      </c>
      <c r="R365" s="2">
        <v>26</v>
      </c>
      <c r="S365" s="3">
        <v>87.1</v>
      </c>
    </row>
    <row r="366" spans="2:19" ht="15" customHeight="1">
      <c r="B366" s="391"/>
      <c r="C366" s="382"/>
      <c r="D366" s="32" t="s">
        <v>54</v>
      </c>
      <c r="E366" s="13">
        <v>0</v>
      </c>
      <c r="F366" s="4">
        <v>1</v>
      </c>
      <c r="G366" s="4">
        <v>3</v>
      </c>
      <c r="H366" s="4">
        <v>4</v>
      </c>
      <c r="I366" s="4">
        <v>15</v>
      </c>
      <c r="J366" s="4">
        <v>22</v>
      </c>
      <c r="K366" s="4">
        <v>6</v>
      </c>
      <c r="L366" s="4">
        <v>0.07</v>
      </c>
      <c r="M366" s="4">
        <v>1.74</v>
      </c>
      <c r="N366" s="4">
        <v>1.81</v>
      </c>
      <c r="O366" s="294"/>
      <c r="P366" s="4" t="s">
        <v>659</v>
      </c>
      <c r="Q366" s="4">
        <v>0</v>
      </c>
      <c r="R366" s="4">
        <v>26.1</v>
      </c>
      <c r="S366" s="5">
        <v>86</v>
      </c>
    </row>
  </sheetData>
  <sheetProtection/>
  <mergeCells count="34">
    <mergeCell ref="B353:B366"/>
    <mergeCell ref="B7:B16"/>
    <mergeCell ref="B281:B304"/>
    <mergeCell ref="B305:B328"/>
    <mergeCell ref="B329:B352"/>
    <mergeCell ref="B209:B232"/>
    <mergeCell ref="B233:B256"/>
    <mergeCell ref="B257:B280"/>
    <mergeCell ref="B161:B184"/>
    <mergeCell ref="B185:B208"/>
    <mergeCell ref="C343:C366"/>
    <mergeCell ref="B5:C6"/>
    <mergeCell ref="B17:B40"/>
    <mergeCell ref="B41:B64"/>
    <mergeCell ref="B65:B88"/>
    <mergeCell ref="B89:B112"/>
    <mergeCell ref="B113:B136"/>
    <mergeCell ref="B137:B160"/>
    <mergeCell ref="C247:C270"/>
    <mergeCell ref="C271:C294"/>
    <mergeCell ref="C295:C318"/>
    <mergeCell ref="C319:C342"/>
    <mergeCell ref="C151:C174"/>
    <mergeCell ref="C175:C198"/>
    <mergeCell ref="C199:C222"/>
    <mergeCell ref="C223:C246"/>
    <mergeCell ref="C55:C78"/>
    <mergeCell ref="C79:C102"/>
    <mergeCell ref="C103:C126"/>
    <mergeCell ref="C127:C150"/>
    <mergeCell ref="D2:H2"/>
    <mergeCell ref="F3:H3"/>
    <mergeCell ref="C7:C30"/>
    <mergeCell ref="C31:C54"/>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Administrator</cp:lastModifiedBy>
  <cp:lastPrinted>2015-07-29T07:44:52Z</cp:lastPrinted>
  <dcterms:created xsi:type="dcterms:W3CDTF">2009-09-28T09:29:27Z</dcterms:created>
  <dcterms:modified xsi:type="dcterms:W3CDTF">2015-07-31T00:41:31Z</dcterms:modified>
  <cp:category/>
  <cp:version/>
  <cp:contentType/>
  <cp:contentStatus/>
</cp:coreProperties>
</file>